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485" firstSheet="2" activeTab="4"/>
  </bookViews>
  <sheets>
    <sheet name="BONUS" sheetId="1" state="hidden" r:id="rId1"/>
    <sheet name="BONUS (2)" sheetId="5" state="hidden" r:id="rId2"/>
    <sheet name="ALLOCAZIONE BONUS" sheetId="2" r:id="rId3"/>
    <sheet name="ANALISI GRAFICI" sheetId="6" r:id="rId4"/>
    <sheet name="GRAFICI" sheetId="7" r:id="rId5"/>
  </sheets>
  <definedNames>
    <definedName name="_xlnm._FilterDatabase" localSheetId="2" hidden="1">'ALLOCAZIONE BONUS'!$A$3:$G$69</definedName>
    <definedName name="_xlnm._FilterDatabase" localSheetId="0" hidden="1">BONUS!$A$1:$I$67</definedName>
    <definedName name="_xlnm._FilterDatabase" localSheetId="1" hidden="1">'BONUS (2)'!$A$2:$J$68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6" l="1"/>
  <c r="B7" i="6"/>
  <c r="B15" i="6"/>
  <c r="B29" i="6"/>
  <c r="B28" i="6"/>
  <c r="C25" i="6"/>
  <c r="C24" i="6"/>
  <c r="B25" i="6"/>
  <c r="B24" i="6"/>
  <c r="B23" i="6"/>
  <c r="D20" i="6"/>
  <c r="D19" i="6"/>
  <c r="C20" i="6"/>
  <c r="C19" i="6"/>
  <c r="C18" i="6"/>
  <c r="K6" i="2"/>
  <c r="K5" i="2"/>
  <c r="K4" i="2"/>
  <c r="B9" i="6" l="1"/>
  <c r="C68" i="2"/>
  <c r="C69" i="2" s="1"/>
  <c r="E7" i="2" l="1"/>
  <c r="E15" i="2"/>
  <c r="E23" i="2"/>
  <c r="E31" i="2"/>
  <c r="E39" i="2"/>
  <c r="E47" i="2"/>
  <c r="E55" i="2"/>
  <c r="E63" i="2"/>
  <c r="E25" i="2"/>
  <c r="E33" i="2"/>
  <c r="E49" i="2"/>
  <c r="E10" i="2"/>
  <c r="E18" i="2"/>
  <c r="E34" i="2"/>
  <c r="E50" i="2"/>
  <c r="E66" i="2"/>
  <c r="E19" i="2"/>
  <c r="E43" i="2"/>
  <c r="E67" i="2"/>
  <c r="E36" i="2"/>
  <c r="E60" i="2"/>
  <c r="E5" i="2"/>
  <c r="E29" i="2"/>
  <c r="E61" i="2"/>
  <c r="E6" i="2"/>
  <c r="E46" i="2"/>
  <c r="E62" i="2"/>
  <c r="E8" i="2"/>
  <c r="E16" i="2"/>
  <c r="E24" i="2"/>
  <c r="E32" i="2"/>
  <c r="E40" i="2"/>
  <c r="E48" i="2"/>
  <c r="E56" i="2"/>
  <c r="E64" i="2"/>
  <c r="E17" i="2"/>
  <c r="E41" i="2"/>
  <c r="E65" i="2"/>
  <c r="E26" i="2"/>
  <c r="E58" i="2"/>
  <c r="E27" i="2"/>
  <c r="E51" i="2"/>
  <c r="E20" i="2"/>
  <c r="E44" i="2"/>
  <c r="E22" i="2"/>
  <c r="E38" i="2"/>
  <c r="E9" i="2"/>
  <c r="E57" i="2"/>
  <c r="E42" i="2"/>
  <c r="E11" i="2"/>
  <c r="E35" i="2"/>
  <c r="E59" i="2"/>
  <c r="E28" i="2"/>
  <c r="E52" i="2"/>
  <c r="E13" i="2"/>
  <c r="E21" i="2"/>
  <c r="E45" i="2"/>
  <c r="E14" i="2"/>
  <c r="E30" i="2"/>
  <c r="E54" i="2"/>
  <c r="E12" i="2"/>
  <c r="E53" i="2"/>
  <c r="E37" i="2"/>
  <c r="B27" i="6"/>
  <c r="C23" i="6"/>
  <c r="D18" i="6"/>
  <c r="B6" i="6"/>
  <c r="C3" i="6" l="1"/>
  <c r="C5" i="6"/>
  <c r="C4" i="6"/>
  <c r="B75" i="5" l="1"/>
  <c r="C72" i="5" s="1"/>
  <c r="E67" i="5"/>
  <c r="E68" i="5" s="1"/>
  <c r="B65" i="5"/>
  <c r="C65" i="5" s="1"/>
  <c r="B64" i="1"/>
  <c r="C64" i="1" s="1"/>
  <c r="E4" i="2" l="1"/>
  <c r="C74" i="5"/>
  <c r="C71" i="5"/>
  <c r="C73" i="5"/>
  <c r="D45" i="5"/>
  <c r="D42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D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4" i="5"/>
  <c r="D43" i="5"/>
  <c r="D41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5" i="1"/>
  <c r="D9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3" i="1"/>
  <c r="D11" i="1"/>
  <c r="D19" i="1"/>
  <c r="D27" i="1"/>
  <c r="D35" i="1"/>
  <c r="D43" i="1"/>
  <c r="D51" i="1"/>
  <c r="D59" i="1"/>
  <c r="D8" i="1"/>
  <c r="D12" i="1"/>
  <c r="D16" i="1"/>
  <c r="D20" i="1"/>
  <c r="D24" i="1"/>
  <c r="D28" i="1"/>
  <c r="D32" i="1"/>
  <c r="D36" i="1"/>
  <c r="D40" i="1"/>
  <c r="D44" i="1"/>
  <c r="D48" i="1"/>
  <c r="D52" i="1"/>
  <c r="D60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7" i="1"/>
  <c r="D15" i="1"/>
  <c r="D23" i="1"/>
  <c r="D31" i="1"/>
  <c r="D39" i="1"/>
  <c r="D47" i="1"/>
  <c r="D55" i="1"/>
  <c r="D63" i="1"/>
  <c r="D56" i="1"/>
  <c r="D4" i="1"/>
  <c r="E66" i="1"/>
  <c r="E67" i="1" s="1"/>
  <c r="H22" i="5" l="1"/>
  <c r="H38" i="5"/>
  <c r="H53" i="5"/>
  <c r="H5" i="5"/>
  <c r="H21" i="5"/>
  <c r="H37" i="5"/>
  <c r="H8" i="5"/>
  <c r="H16" i="5"/>
  <c r="H24" i="5"/>
  <c r="H32" i="5"/>
  <c r="H40" i="5"/>
  <c r="H46" i="5"/>
  <c r="H50" i="5"/>
  <c r="H54" i="5"/>
  <c r="H58" i="5"/>
  <c r="H62" i="5"/>
  <c r="H7" i="5"/>
  <c r="H15" i="5"/>
  <c r="H23" i="5"/>
  <c r="H31" i="5"/>
  <c r="H39" i="5"/>
  <c r="H6" i="5"/>
  <c r="H30" i="5"/>
  <c r="H44" i="5"/>
  <c r="H57" i="5"/>
  <c r="H61" i="5"/>
  <c r="H13" i="5"/>
  <c r="H29" i="5"/>
  <c r="H10" i="5"/>
  <c r="H18" i="5"/>
  <c r="H26" i="5"/>
  <c r="H34" i="5"/>
  <c r="H41" i="5"/>
  <c r="H47" i="5"/>
  <c r="H51" i="5"/>
  <c r="H55" i="5"/>
  <c r="H59" i="5"/>
  <c r="H63" i="5"/>
  <c r="H9" i="5"/>
  <c r="H17" i="5"/>
  <c r="H25" i="5"/>
  <c r="H33" i="5"/>
  <c r="H42" i="5"/>
  <c r="H14" i="5"/>
  <c r="H49" i="5"/>
  <c r="H4" i="5"/>
  <c r="D65" i="5"/>
  <c r="H12" i="5"/>
  <c r="H20" i="5"/>
  <c r="H28" i="5"/>
  <c r="H36" i="5"/>
  <c r="H43" i="5"/>
  <c r="H48" i="5"/>
  <c r="H52" i="5"/>
  <c r="H56" i="5"/>
  <c r="H60" i="5"/>
  <c r="H64" i="5"/>
  <c r="H11" i="5"/>
  <c r="H19" i="5"/>
  <c r="H27" i="5"/>
  <c r="H35" i="5"/>
  <c r="H45" i="5"/>
  <c r="G39" i="1"/>
  <c r="G50" i="1"/>
  <c r="G60" i="1"/>
  <c r="G24" i="1"/>
  <c r="D64" i="1"/>
  <c r="G3" i="1"/>
  <c r="G49" i="1"/>
  <c r="G33" i="1"/>
  <c r="G17" i="1"/>
  <c r="G63" i="1"/>
  <c r="G31" i="1"/>
  <c r="G62" i="1"/>
  <c r="G46" i="1"/>
  <c r="G30" i="1"/>
  <c r="G14" i="1"/>
  <c r="G52" i="1"/>
  <c r="G36" i="1"/>
  <c r="G20" i="1"/>
  <c r="G59" i="1"/>
  <c r="G27" i="1"/>
  <c r="G61" i="1"/>
  <c r="G45" i="1"/>
  <c r="G29" i="1"/>
  <c r="G13" i="1"/>
  <c r="G7" i="1"/>
  <c r="G18" i="1"/>
  <c r="G40" i="1"/>
  <c r="G8" i="1"/>
  <c r="G35" i="1"/>
  <c r="G55" i="1"/>
  <c r="G58" i="1"/>
  <c r="G42" i="1"/>
  <c r="G10" i="1"/>
  <c r="G48" i="1"/>
  <c r="G32" i="1"/>
  <c r="G16" i="1"/>
  <c r="G51" i="1"/>
  <c r="G19" i="1"/>
  <c r="G57" i="1"/>
  <c r="G41" i="1"/>
  <c r="G25" i="1"/>
  <c r="G9" i="1"/>
  <c r="G56" i="1"/>
  <c r="G34" i="1"/>
  <c r="G23" i="1"/>
  <c r="G26" i="1"/>
  <c r="G4" i="1"/>
  <c r="G47" i="1"/>
  <c r="G15" i="1"/>
  <c r="G54" i="1"/>
  <c r="G38" i="1"/>
  <c r="G22" i="1"/>
  <c r="G6" i="1"/>
  <c r="G44" i="1"/>
  <c r="G28" i="1"/>
  <c r="G12" i="1"/>
  <c r="G43" i="1"/>
  <c r="G11" i="1"/>
  <c r="G53" i="1"/>
  <c r="G37" i="1"/>
  <c r="G21" i="1"/>
  <c r="G5" i="1"/>
  <c r="E22" i="5"/>
  <c r="E24" i="5"/>
  <c r="E7" i="5"/>
  <c r="E57" i="5"/>
  <c r="E41" i="5"/>
  <c r="E25" i="5"/>
  <c r="E63" i="1"/>
  <c r="E8" i="1"/>
  <c r="E19" i="1"/>
  <c r="E11" i="1"/>
  <c r="F35" i="2"/>
  <c r="F20" i="2"/>
  <c r="E52" i="5"/>
  <c r="E45" i="5"/>
  <c r="E30" i="1"/>
  <c r="E42" i="1"/>
  <c r="E26" i="1"/>
  <c r="E5" i="1"/>
  <c r="F63" i="2"/>
  <c r="F48" i="2"/>
  <c r="F54" i="2"/>
  <c r="F50" i="2"/>
  <c r="E16" i="5"/>
  <c r="E62" i="5"/>
  <c r="E44" i="5"/>
  <c r="E34" i="5"/>
  <c r="E17" i="5"/>
  <c r="E50" i="1"/>
  <c r="E7" i="1"/>
  <c r="E51" i="1"/>
  <c r="E15" i="1"/>
  <c r="E20" i="5"/>
  <c r="E64" i="5"/>
  <c r="E60" i="1"/>
  <c r="E14" i="1"/>
  <c r="E10" i="1"/>
  <c r="E6" i="1"/>
  <c r="F15" i="2"/>
  <c r="E53" i="5"/>
  <c r="E40" i="5"/>
  <c r="E23" i="5"/>
  <c r="E13" i="5"/>
  <c r="E51" i="5"/>
  <c r="E42" i="5"/>
  <c r="E52" i="1"/>
  <c r="E55" i="1"/>
  <c r="E47" i="1"/>
  <c r="F18" i="2"/>
  <c r="E12" i="5"/>
  <c r="E24" i="1"/>
  <c r="E41" i="1"/>
  <c r="F58" i="2"/>
  <c r="E38" i="5"/>
  <c r="E32" i="5"/>
  <c r="E15" i="5"/>
  <c r="E61" i="5"/>
  <c r="E47" i="5"/>
  <c r="E31" i="1"/>
  <c r="E40" i="1"/>
  <c r="E56" i="1"/>
  <c r="E36" i="5"/>
  <c r="E49" i="1"/>
  <c r="E57" i="1"/>
  <c r="F53" i="2"/>
  <c r="F10" i="2"/>
  <c r="E59" i="5"/>
  <c r="E44" i="1"/>
  <c r="F13" i="2"/>
  <c r="E28" i="5"/>
  <c r="E11" i="5"/>
  <c r="E33" i="1"/>
  <c r="E13" i="1"/>
  <c r="E9" i="1"/>
  <c r="E22" i="1"/>
  <c r="F60" i="2"/>
  <c r="E5" i="5"/>
  <c r="E46" i="5"/>
  <c r="E31" i="5"/>
  <c r="E29" i="5"/>
  <c r="E14" i="5"/>
  <c r="E36" i="1"/>
  <c r="E35" i="1"/>
  <c r="E43" i="1"/>
  <c r="E48" i="5"/>
  <c r="E17" i="1"/>
  <c r="E29" i="1"/>
  <c r="E21" i="1"/>
  <c r="F43" i="2"/>
  <c r="E8" i="5"/>
  <c r="E58" i="5"/>
  <c r="E30" i="5"/>
  <c r="E26" i="5"/>
  <c r="E9" i="5"/>
  <c r="E3" i="1"/>
  <c r="E27" i="1"/>
  <c r="E16" i="1"/>
  <c r="E12" i="1"/>
  <c r="F66" i="2"/>
  <c r="F44" i="2"/>
  <c r="E43" i="5"/>
  <c r="E27" i="5"/>
  <c r="E62" i="1"/>
  <c r="E18" i="1"/>
  <c r="E34" i="1"/>
  <c r="E37" i="1"/>
  <c r="F38" i="2"/>
  <c r="F67" i="2"/>
  <c r="E37" i="5"/>
  <c r="E54" i="5"/>
  <c r="E6" i="5"/>
  <c r="E18" i="5"/>
  <c r="E63" i="5"/>
  <c r="E4" i="5"/>
  <c r="E59" i="1"/>
  <c r="E32" i="1"/>
  <c r="E4" i="1"/>
  <c r="F49" i="2"/>
  <c r="E56" i="5"/>
  <c r="E39" i="1"/>
  <c r="E46" i="1"/>
  <c r="E58" i="1"/>
  <c r="E38" i="1"/>
  <c r="F59" i="2"/>
  <c r="F37" i="2"/>
  <c r="F30" i="2"/>
  <c r="F36" i="2"/>
  <c r="F31" i="2"/>
  <c r="F8" i="2"/>
  <c r="E60" i="5"/>
  <c r="E45" i="1"/>
  <c r="E54" i="1"/>
  <c r="F23" i="2"/>
  <c r="F11" i="2"/>
  <c r="E33" i="5"/>
  <c r="E28" i="1"/>
  <c r="E19" i="5"/>
  <c r="E61" i="1"/>
  <c r="E53" i="1"/>
  <c r="F29" i="2"/>
  <c r="F55" i="2"/>
  <c r="E21" i="5"/>
  <c r="E50" i="5"/>
  <c r="E39" i="5"/>
  <c r="E10" i="5"/>
  <c r="E49" i="5"/>
  <c r="E20" i="1"/>
  <c r="E48" i="1"/>
  <c r="F32" i="2"/>
  <c r="F45" i="2"/>
  <c r="F51" i="2"/>
  <c r="E55" i="5"/>
  <c r="E23" i="1"/>
  <c r="E35" i="5"/>
  <c r="E25" i="1"/>
  <c r="H21" i="1" l="1"/>
  <c r="H53" i="1"/>
  <c r="H6" i="1"/>
  <c r="H38" i="1"/>
  <c r="H25" i="1"/>
  <c r="H57" i="1"/>
  <c r="H10" i="1"/>
  <c r="H58" i="1"/>
  <c r="H29" i="1"/>
  <c r="H61" i="1"/>
  <c r="H14" i="1"/>
  <c r="H46" i="1"/>
  <c r="H17" i="1"/>
  <c r="H49" i="1"/>
  <c r="H60" i="1"/>
  <c r="H39" i="1"/>
  <c r="H43" i="1"/>
  <c r="H28" i="1"/>
  <c r="H15" i="1"/>
  <c r="H4" i="1"/>
  <c r="H23" i="1"/>
  <c r="H56" i="1"/>
  <c r="H51" i="1"/>
  <c r="H32" i="1"/>
  <c r="H35" i="1"/>
  <c r="H40" i="1"/>
  <c r="H7" i="1"/>
  <c r="H59" i="1"/>
  <c r="H36" i="1"/>
  <c r="H31" i="1"/>
  <c r="H50" i="1"/>
  <c r="H5" i="1"/>
  <c r="H37" i="1"/>
  <c r="H22" i="1"/>
  <c r="H54" i="1"/>
  <c r="H26" i="1"/>
  <c r="H34" i="1"/>
  <c r="H9" i="1"/>
  <c r="H41" i="1"/>
  <c r="H42" i="1"/>
  <c r="H18" i="1"/>
  <c r="H13" i="1"/>
  <c r="H45" i="1"/>
  <c r="H30" i="1"/>
  <c r="H62" i="1"/>
  <c r="H33" i="1"/>
  <c r="H24" i="1"/>
  <c r="H11" i="1"/>
  <c r="H12" i="1"/>
  <c r="H44" i="1"/>
  <c r="H47" i="1"/>
  <c r="H19" i="1"/>
  <c r="H16" i="1"/>
  <c r="H48" i="1"/>
  <c r="H55" i="1"/>
  <c r="H8" i="1"/>
  <c r="H27" i="1"/>
  <c r="H20" i="1"/>
  <c r="H52" i="1"/>
  <c r="H63" i="1"/>
  <c r="I19" i="5"/>
  <c r="I48" i="5"/>
  <c r="I20" i="5"/>
  <c r="I14" i="5"/>
  <c r="I17" i="5"/>
  <c r="I55" i="5"/>
  <c r="I34" i="5"/>
  <c r="I29" i="5"/>
  <c r="I61" i="5"/>
  <c r="I6" i="5"/>
  <c r="I31" i="5"/>
  <c r="I15" i="5"/>
  <c r="I62" i="5"/>
  <c r="I54" i="5"/>
  <c r="I46" i="5"/>
  <c r="I32" i="5"/>
  <c r="I16" i="5"/>
  <c r="I37" i="5"/>
  <c r="I5" i="5"/>
  <c r="I38" i="5"/>
  <c r="I45" i="5"/>
  <c r="I27" i="5"/>
  <c r="I11" i="5"/>
  <c r="I60" i="5"/>
  <c r="I52" i="5"/>
  <c r="I43" i="5"/>
  <c r="I28" i="5"/>
  <c r="I12" i="5"/>
  <c r="I35" i="5"/>
  <c r="I64" i="5"/>
  <c r="I56" i="5"/>
  <c r="I36" i="5"/>
  <c r="I33" i="5"/>
  <c r="I63" i="5"/>
  <c r="I47" i="5"/>
  <c r="I18" i="5"/>
  <c r="I44" i="5"/>
  <c r="I49" i="5"/>
  <c r="I42" i="5"/>
  <c r="I25" i="5"/>
  <c r="I9" i="5"/>
  <c r="I59" i="5"/>
  <c r="I51" i="5"/>
  <c r="I41" i="5"/>
  <c r="I26" i="5"/>
  <c r="I10" i="5"/>
  <c r="I13" i="5"/>
  <c r="I57" i="5"/>
  <c r="I30" i="5"/>
  <c r="I39" i="5"/>
  <c r="I23" i="5"/>
  <c r="I7" i="5"/>
  <c r="I58" i="5"/>
  <c r="I50" i="5"/>
  <c r="I40" i="5"/>
  <c r="I24" i="5"/>
  <c r="I8" i="5"/>
  <c r="I21" i="5"/>
  <c r="I53" i="5"/>
  <c r="I22" i="5"/>
  <c r="H65" i="5"/>
  <c r="E65" i="5"/>
  <c r="G65" i="5" s="1"/>
  <c r="I4" i="5"/>
  <c r="G64" i="1"/>
  <c r="E64" i="1"/>
  <c r="G66" i="1" s="1"/>
  <c r="H3" i="1"/>
  <c r="H64" i="1" s="1"/>
  <c r="F61" i="2"/>
  <c r="F48" i="5"/>
  <c r="F15" i="5"/>
  <c r="F12" i="5"/>
  <c r="F7" i="5"/>
  <c r="F7" i="2"/>
  <c r="F57" i="2"/>
  <c r="F39" i="2"/>
  <c r="F17" i="5"/>
  <c r="F16" i="5"/>
  <c r="F26" i="5"/>
  <c r="F52" i="2"/>
  <c r="F34" i="2"/>
  <c r="F63" i="5"/>
  <c r="F37" i="5"/>
  <c r="F59" i="5"/>
  <c r="F21" i="5"/>
  <c r="F9" i="2"/>
  <c r="F4" i="2"/>
  <c r="F56" i="5"/>
  <c r="F31" i="5"/>
  <c r="F28" i="5"/>
  <c r="F23" i="5"/>
  <c r="F22" i="2"/>
  <c r="F47" i="5"/>
  <c r="F41" i="5"/>
  <c r="F21" i="2"/>
  <c r="F19" i="5"/>
  <c r="F52" i="5"/>
  <c r="F14" i="2"/>
  <c r="F6" i="5"/>
  <c r="F39" i="5"/>
  <c r="F62" i="2"/>
  <c r="F55" i="5"/>
  <c r="F51" i="5"/>
  <c r="F47" i="2"/>
  <c r="F35" i="5"/>
  <c r="F60" i="5"/>
  <c r="F16" i="2"/>
  <c r="F46" i="2"/>
  <c r="F62" i="5"/>
  <c r="F8" i="5"/>
  <c r="F54" i="5"/>
  <c r="F50" i="5"/>
  <c r="F6" i="2"/>
  <c r="F29" i="5"/>
  <c r="F13" i="5"/>
  <c r="F33" i="5"/>
  <c r="F32" i="5"/>
  <c r="F25" i="5"/>
  <c r="F24" i="5"/>
  <c r="F28" i="2"/>
  <c r="F5" i="2"/>
  <c r="F65" i="2"/>
  <c r="F34" i="5"/>
  <c r="F45" i="5"/>
  <c r="F30" i="5"/>
  <c r="F19" i="2"/>
  <c r="F64" i="5"/>
  <c r="F18" i="5"/>
  <c r="F27" i="5"/>
  <c r="F10" i="5"/>
  <c r="F12" i="2"/>
  <c r="F42" i="2"/>
  <c r="F33" i="2"/>
  <c r="F14" i="5"/>
  <c r="F46" i="5"/>
  <c r="F42" i="5"/>
  <c r="F40" i="5"/>
  <c r="F27" i="2"/>
  <c r="F38" i="5"/>
  <c r="F22" i="5"/>
  <c r="F25" i="2"/>
  <c r="F44" i="5"/>
  <c r="F58" i="5"/>
  <c r="F20" i="5"/>
  <c r="F43" i="5"/>
  <c r="F56" i="2"/>
  <c r="F24" i="2"/>
  <c r="F5" i="5"/>
  <c r="F53" i="5"/>
  <c r="F61" i="5"/>
  <c r="F57" i="5"/>
  <c r="F64" i="2"/>
  <c r="F36" i="5"/>
  <c r="F9" i="5"/>
  <c r="F17" i="2"/>
  <c r="F4" i="5"/>
  <c r="F49" i="5"/>
  <c r="F40" i="2"/>
  <c r="F26" i="2"/>
  <c r="F11" i="5"/>
  <c r="H65" i="1" l="1"/>
  <c r="I66" i="5"/>
  <c r="I65" i="5"/>
  <c r="J65" i="5" s="1"/>
  <c r="H67" i="5"/>
  <c r="I64" i="1"/>
  <c r="F64" i="1"/>
  <c r="F41" i="2"/>
</calcChain>
</file>

<file path=xl/sharedStrings.xml><?xml version="1.0" encoding="utf-8"?>
<sst xmlns="http://schemas.openxmlformats.org/spreadsheetml/2006/main" count="549" uniqueCount="117">
  <si>
    <t>Aspri</t>
  </si>
  <si>
    <t>X</t>
  </si>
  <si>
    <t>Blaas</t>
  </si>
  <si>
    <t>Brasolin</t>
  </si>
  <si>
    <t>Bruno</t>
  </si>
  <si>
    <t>Cervelli</t>
  </si>
  <si>
    <t>Chiovelli</t>
  </si>
  <si>
    <t>Ciancaleoni</t>
  </si>
  <si>
    <t>Di Lecce</t>
  </si>
  <si>
    <t>Di Marzio</t>
  </si>
  <si>
    <t>Ghizzardi</t>
  </si>
  <si>
    <t>Guidi</t>
  </si>
  <si>
    <t>Marrali</t>
  </si>
  <si>
    <t>Martani</t>
  </si>
  <si>
    <t>Mazzella</t>
  </si>
  <si>
    <t>Nazzaro</t>
  </si>
  <si>
    <t>Pendinelli</t>
  </si>
  <si>
    <t>Rocca</t>
  </si>
  <si>
    <t>Rossi</t>
  </si>
  <si>
    <t>Sabatini</t>
  </si>
  <si>
    <t>Salzillo</t>
  </si>
  <si>
    <t>Scaglia</t>
  </si>
  <si>
    <t>Serra</t>
  </si>
  <si>
    <t>Spera</t>
  </si>
  <si>
    <t>Spinelli</t>
  </si>
  <si>
    <t>Tarsi</t>
  </si>
  <si>
    <t>Terenzi</t>
  </si>
  <si>
    <t>Urzetta</t>
  </si>
  <si>
    <t>Punti</t>
  </si>
  <si>
    <t>BONUS 2016/17</t>
  </si>
  <si>
    <t xml:space="preserve">Docente </t>
  </si>
  <si>
    <t>Tot.arrot.</t>
  </si>
  <si>
    <t>Tot.L.D.</t>
  </si>
  <si>
    <t>Oneri</t>
  </si>
  <si>
    <t>Tot.L.S.</t>
  </si>
  <si>
    <t>80%arrot.</t>
  </si>
  <si>
    <t>Nota 17842 18/11/16</t>
  </si>
  <si>
    <t>Lombardo</t>
  </si>
  <si>
    <t>x</t>
  </si>
  <si>
    <t xml:space="preserve">Lettieri </t>
  </si>
  <si>
    <t>Mucci</t>
  </si>
  <si>
    <t>Ventura</t>
  </si>
  <si>
    <t>Buono</t>
  </si>
  <si>
    <t>Alberico</t>
  </si>
  <si>
    <t xml:space="preserve">Raionone </t>
  </si>
  <si>
    <t xml:space="preserve">De Bonis </t>
  </si>
  <si>
    <t>Della Volpe</t>
  </si>
  <si>
    <t>Martellini</t>
  </si>
  <si>
    <t>Immormino</t>
  </si>
  <si>
    <t>Contessi</t>
  </si>
  <si>
    <t>Parrotta</t>
  </si>
  <si>
    <t>Colantoni</t>
  </si>
  <si>
    <t>Dionisi</t>
  </si>
  <si>
    <t>Arbia</t>
  </si>
  <si>
    <t>La Malfa</t>
  </si>
  <si>
    <t>Morassutti</t>
  </si>
  <si>
    <t>Ritondale</t>
  </si>
  <si>
    <t>Mottola</t>
  </si>
  <si>
    <t>Grainer</t>
  </si>
  <si>
    <t>Auddino</t>
  </si>
  <si>
    <t>Molinari</t>
  </si>
  <si>
    <t>Damiano</t>
  </si>
  <si>
    <t>Attanasio</t>
  </si>
  <si>
    <t>Friello</t>
  </si>
  <si>
    <t>De Romanis</t>
  </si>
  <si>
    <t>Marabini</t>
  </si>
  <si>
    <t>Baroffio</t>
  </si>
  <si>
    <t>Carta</t>
  </si>
  <si>
    <t>Fortunato</t>
  </si>
  <si>
    <t>Fasoli</t>
  </si>
  <si>
    <t>Cavallaro</t>
  </si>
  <si>
    <t>SOMMA</t>
  </si>
  <si>
    <t>Verifica</t>
  </si>
  <si>
    <t>tot.€</t>
  </si>
  <si>
    <t>Digilio</t>
  </si>
  <si>
    <t>CATEGORIA</t>
  </si>
  <si>
    <t>PERSONE</t>
  </si>
  <si>
    <t xml:space="preserve"> </t>
  </si>
  <si>
    <t>%</t>
  </si>
  <si>
    <t>INFERIORE A 80 €</t>
  </si>
  <si>
    <t xml:space="preserve">TRA 80€ E 100€ </t>
  </si>
  <si>
    <t>TRA 100€ E 500€</t>
  </si>
  <si>
    <t>OLTRE 500€</t>
  </si>
  <si>
    <t>Nota MIUR 14433- 07/07/17</t>
  </si>
  <si>
    <t xml:space="preserve">Rainone </t>
  </si>
  <si>
    <t>FASCIA</t>
  </si>
  <si>
    <t>DOCENTI</t>
  </si>
  <si>
    <t>PUNTEGGIO</t>
  </si>
  <si>
    <t>Valore € singolo punto</t>
  </si>
  <si>
    <t>tot €</t>
  </si>
  <si>
    <t>fascia bonus</t>
  </si>
  <si>
    <t>CATEGORIE</t>
  </si>
  <si>
    <t>TOT</t>
  </si>
  <si>
    <t>DOC. PRIMARIA</t>
  </si>
  <si>
    <t>DOC.INFANZIA</t>
  </si>
  <si>
    <t>DOC. MEDIE</t>
  </si>
  <si>
    <t>RUOLO</t>
  </si>
  <si>
    <t>DOC. RUOLO TOT</t>
  </si>
  <si>
    <t>doc. con bonus</t>
  </si>
  <si>
    <t>PRIMARIA</t>
  </si>
  <si>
    <t>INFANZIA</t>
  </si>
  <si>
    <t>SECONDARIA 1 GRADO</t>
  </si>
  <si>
    <t>SECONDARIA</t>
  </si>
  <si>
    <t>N</t>
  </si>
  <si>
    <t>% su presenti bonus (61)</t>
  </si>
  <si>
    <t>% sul totale di categoria</t>
  </si>
  <si>
    <t>categoria</t>
  </si>
  <si>
    <t>categia</t>
  </si>
  <si>
    <t>% su docenti che hanno ottenuto bonus</t>
  </si>
  <si>
    <t>% sul tot di categoria</t>
  </si>
  <si>
    <t>doc. senza bonus</t>
  </si>
  <si>
    <t>BUONUS 2017/18  Nota MIUR n.16048 del 3 agosto 2018</t>
  </si>
  <si>
    <t xml:space="preserve">PRIMARIA </t>
  </si>
  <si>
    <t xml:space="preserve">TRA 50€ E 100€ </t>
  </si>
  <si>
    <t>tot</t>
  </si>
  <si>
    <t>TRA 50€ E 100E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</si>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</sst>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165" fontId="2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5" fontId="4" fillId="0" borderId="5" xfId="0" applyNumberFormat="1" applyFont="1" applyBorder="1"/>
    <xf numFmtId="165" fontId="3" fillId="0" borderId="6" xfId="0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4" fillId="3" borderId="6" xfId="0" applyNumberFormat="1" applyFont="1" applyFill="1" applyBorder="1"/>
    <xf numFmtId="165" fontId="6" fillId="0" borderId="0" xfId="0" applyNumberFormat="1" applyFont="1"/>
    <xf numFmtId="165" fontId="4" fillId="3" borderId="1" xfId="0" applyNumberFormat="1" applyFont="1" applyFill="1" applyBorder="1"/>
    <xf numFmtId="165" fontId="4" fillId="3" borderId="1" xfId="1" applyNumberFormat="1" applyFont="1" applyFill="1" applyBorder="1"/>
    <xf numFmtId="165" fontId="4" fillId="2" borderId="3" xfId="0" applyNumberFormat="1" applyFont="1" applyFill="1" applyBorder="1"/>
    <xf numFmtId="164" fontId="4" fillId="0" borderId="1" xfId="0" applyNumberFormat="1" applyFont="1" applyBorder="1"/>
    <xf numFmtId="0" fontId="4" fillId="0" borderId="1" xfId="0" applyFont="1" applyBorder="1"/>
    <xf numFmtId="2" fontId="3" fillId="0" borderId="3" xfId="0" applyNumberFormat="1" applyFont="1" applyBorder="1"/>
    <xf numFmtId="4" fontId="4" fillId="0" borderId="0" xfId="0" applyNumberFormat="1" applyFont="1"/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165" fontId="4" fillId="4" borderId="7" xfId="0" applyNumberFormat="1" applyFont="1" applyFill="1" applyBorder="1"/>
    <xf numFmtId="9" fontId="4" fillId="4" borderId="1" xfId="0" applyNumberFormat="1" applyFont="1" applyFill="1" applyBorder="1"/>
    <xf numFmtId="0" fontId="4" fillId="4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Border="1"/>
    <xf numFmtId="0" fontId="3" fillId="5" borderId="0" xfId="0" applyFont="1" applyFill="1"/>
    <xf numFmtId="0" fontId="0" fillId="5" borderId="0" xfId="0" applyFill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9" fontId="4" fillId="0" borderId="0" xfId="1" applyFont="1" applyBorder="1"/>
    <xf numFmtId="165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0" borderId="10" xfId="0" applyFont="1" applyBorder="1"/>
    <xf numFmtId="0" fontId="0" fillId="3" borderId="13" xfId="0" applyFill="1" applyBorder="1"/>
    <xf numFmtId="0" fontId="9" fillId="3" borderId="13" xfId="0" applyFont="1" applyFill="1" applyBorder="1" applyAlignment="1">
      <alignment vertical="top" wrapText="1"/>
    </xf>
    <xf numFmtId="0" fontId="9" fillId="6" borderId="10" xfId="0" applyFont="1" applyFill="1" applyBorder="1"/>
    <xf numFmtId="9" fontId="8" fillId="0" borderId="10" xfId="1" applyFont="1" applyBorder="1"/>
    <xf numFmtId="0" fontId="11" fillId="0" borderId="1" xfId="0" applyFont="1" applyBorder="1"/>
    <xf numFmtId="165" fontId="8" fillId="0" borderId="1" xfId="0" applyNumberFormat="1" applyFont="1" applyBorder="1"/>
    <xf numFmtId="165" fontId="2" fillId="6" borderId="10" xfId="0" applyNumberFormat="1" applyFont="1" applyFill="1" applyBorder="1"/>
    <xf numFmtId="165" fontId="0" fillId="3" borderId="13" xfId="0" applyNumberFormat="1" applyFill="1" applyBorder="1"/>
    <xf numFmtId="165" fontId="7" fillId="6" borderId="10" xfId="0" applyNumberFormat="1" applyFont="1" applyFill="1" applyBorder="1"/>
    <xf numFmtId="165" fontId="9" fillId="6" borderId="0" xfId="0" applyNumberFormat="1" applyFont="1" applyFill="1"/>
    <xf numFmtId="0" fontId="10" fillId="6" borderId="14" xfId="0" applyNumberFormat="1" applyFont="1" applyFill="1" applyBorder="1"/>
    <xf numFmtId="165" fontId="10" fillId="3" borderId="11" xfId="0" applyNumberFormat="1" applyFont="1" applyFill="1" applyBorder="1"/>
    <xf numFmtId="0" fontId="8" fillId="0" borderId="0" xfId="0" applyFont="1"/>
    <xf numFmtId="0" fontId="9" fillId="0" borderId="0" xfId="0" applyFont="1"/>
    <xf numFmtId="9" fontId="0" fillId="0" borderId="0" xfId="1" applyFont="1"/>
    <xf numFmtId="9" fontId="8" fillId="0" borderId="0" xfId="1" applyFont="1"/>
    <xf numFmtId="9" fontId="8" fillId="0" borderId="0" xfId="0" applyNumberFormat="1" applyFont="1"/>
    <xf numFmtId="0" fontId="8" fillId="7" borderId="0" xfId="0" applyFont="1" applyFill="1"/>
    <xf numFmtId="0" fontId="0" fillId="6" borderId="1" xfId="0" applyFill="1" applyBorder="1"/>
    <xf numFmtId="0" fontId="9" fillId="0" borderId="12" xfId="0" applyFont="1" applyBorder="1"/>
    <xf numFmtId="9" fontId="8" fillId="0" borderId="12" xfId="1" applyFont="1" applyBorder="1"/>
    <xf numFmtId="0" fontId="9" fillId="0" borderId="1" xfId="0" applyFont="1" applyFill="1" applyBorder="1"/>
    <xf numFmtId="9" fontId="8" fillId="0" borderId="1" xfId="0" applyNumberFormat="1" applyFont="1" applyBorder="1"/>
    <xf numFmtId="0" fontId="8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% BONUS DOCENTI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8"/>
          <c:y val="0.23063502478856815"/>
          <c:w val="0.81388888888888966"/>
          <c:h val="0.56490995917177111"/>
        </c:manualLayout>
      </c:layout>
      <c:pie3DChart>
        <c:varyColors val="1"/>
        <c:ser>
          <c:idx val="1"/>
          <c:order val="0"/>
          <c:tx>
            <c:strRef>
              <c:f>'BONUS (2)'!$C$70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38-4F5D-B2D0-8C5BDCC4D36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D38-4F5D-B2D0-8C5BDCC4D368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38-4F5D-B2D0-8C5BDCC4D36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D38-4F5D-B2D0-8C5BDCC4D3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'BONUS (2)'!$A$71:$A$74</c:f>
              <c:strCache>
                <c:ptCount val="4"/>
                <c:pt idx="0">
                  <c:v>INFERIORE A 80 €</c:v>
                </c:pt>
                <c:pt idx="1">
                  <c:v>TRA 80€ E 100€ </c:v>
                </c:pt>
                <c:pt idx="2">
                  <c:v>TRA 100€ E 500€</c:v>
                </c:pt>
                <c:pt idx="3">
                  <c:v>OLTRE 500€</c:v>
                </c:pt>
              </c:strCache>
            </c:strRef>
          </c:cat>
          <c:val>
            <c:numRef>
              <c:f>'BONUS (2)'!$C$71:$C$74</c:f>
              <c:numCache>
                <c:formatCode>0%</c:formatCode>
                <c:ptCount val="4"/>
                <c:pt idx="0">
                  <c:v>8.1967213114754092E-2</c:v>
                </c:pt>
                <c:pt idx="1">
                  <c:v>0.13114754098360656</c:v>
                </c:pt>
                <c:pt idx="2">
                  <c:v>0.55737704918032782</c:v>
                </c:pt>
                <c:pt idx="3">
                  <c:v>0.22950819672131148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38-4F5D-B2D0-8C5BDCC4D3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 xmlns:c16r2="http://schemas.microsoft.com/office/drawing/2015/06/chart"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'BONUS (2)'!$B$70</c15:sqref>
                        </c15:formulaRef>
                      </c:ext>
                    </c:extLst>
                    <c:strCache>
                      <c:ptCount val="1"/>
                      <c:pt idx="0">
                        <c:v>PERSONE</c:v>
                      </c:pt>
                    </c:strCache>
                  </c:strRef>
                </c:tx>
                <c:explosion val="1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6">
                            <a:shade val="51000"/>
                            <a:satMod val="130000"/>
                          </a:schemeClr>
                        </a:gs>
                        <a:gs pos="80000">
                          <a:schemeClr val="accent6">
                            <a:shade val="93000"/>
                            <a:satMod val="130000"/>
                          </a:schemeClr>
                        </a:gs>
                        <a:gs pos="100000">
                          <a:schemeClr val="accent6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2786-4C5D-A3AB-B533E7BB70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5">
                            <a:shade val="51000"/>
                            <a:satMod val="130000"/>
                          </a:schemeClr>
                        </a:gs>
                        <a:gs pos="80000">
                          <a:schemeClr val="accent5">
                            <a:shade val="93000"/>
                            <a:satMod val="130000"/>
                          </a:schemeClr>
                        </a:gs>
                        <a:gs pos="100000">
                          <a:schemeClr val="accent5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2786-4C5D-A3AB-B533E7BB70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786-4C5D-A3AB-B533E7BB700C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6">
                            <a:lumMod val="60000"/>
                            <a:shade val="51000"/>
                            <a:satMod val="130000"/>
                          </a:schemeClr>
                        </a:gs>
                        <a:gs pos="80000">
                          <a:schemeClr val="accent6">
                            <a:lumMod val="60000"/>
                            <a:shade val="93000"/>
                            <a:satMod val="130000"/>
                          </a:schemeClr>
                        </a:gs>
                        <a:gs pos="100000">
                          <a:schemeClr val="accent6">
                            <a:lumMod val="60000"/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786-4C5D-A3AB-B533E7BB70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'BONUS (2)'!$A$71:$A$74</c15:sqref>
                        </c15:formulaRef>
                      </c:ext>
                    </c:extLst>
                    <c:strCache>
                      <c:ptCount val="4"/>
                      <c:pt idx="0">
                        <c:v>INFERIORE A 80 €</c:v>
                      </c:pt>
                      <c:pt idx="1">
                        <c:v>TRA 80€ E 100€ </c:v>
                      </c:pt>
                      <c:pt idx="2">
                        <c:v>TRA 100€ E 500€</c:v>
                      </c:pt>
                      <c:pt idx="3">
                        <c:v>OLTRE 500€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'BONUS (2)'!$B$71:$B$74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8</c:v>
                      </c:pt>
                      <c:pt idx="2">
                        <c:v>34</c:v>
                      </c:pt>
                      <c:pt idx="3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D38-4F5D-B2D0-8C5BDCC4D36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1"/>
              <a:t>DISTRIBUZIONE % BONUS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'ALLOCAZIONE BONUS'!$K$3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D9-4680-BEB9-C89E3F5EAD0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039-4FB5-83A2-BA242818B76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039-4FB5-83A2-BA242818B76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039-4FB5-83A2-BA242818B7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'ALLOCAZIONE BONUS'!$I$4:$I$6</c:f>
              <c:strCache>
                <c:ptCount val="3"/>
                <c:pt idx="0">
                  <c:v>TRA 50€ E 100€ </c:v>
                </c:pt>
                <c:pt idx="1">
                  <c:v>TRA 100€ E 500€</c:v>
                </c:pt>
                <c:pt idx="2">
                  <c:v>OLTRE 500€</c:v>
                </c:pt>
              </c:strCache>
            </c:strRef>
          </c:cat>
          <c:val>
            <c:numRef>
              <c:f>'ALLOCAZIONE BONUS'!$K$4:$K$6</c:f>
              <c:numCache>
                <c:formatCode>0%</c:formatCode>
                <c:ptCount val="3"/>
                <c:pt idx="0">
                  <c:v>0.46875</c:v>
                </c:pt>
                <c:pt idx="1">
                  <c:v>0.46875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9-4FB5-83A2-BA242818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distirbuizone bosun % tra docenti ruolo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BD-43DE-B49F-480FF8F1BB3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BD-43DE-B49F-480FF8F1B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'ANALISI GRAFICI'!$A$7:$A$8</c:f>
              <c:strCache>
                <c:ptCount val="2"/>
                <c:pt idx="0">
                  <c:v>doc. con bonus</c:v>
                </c:pt>
                <c:pt idx="1">
                  <c:v>doc. senza bonus</c:v>
                </c:pt>
              </c:strCache>
            </c:strRef>
          </c:cat>
          <c:val>
            <c:numRef>
              <c:f>'ANALISI GRAFICI'!$B$7:$B$8</c:f>
              <c:numCache>
                <c:formatCode>0%</c:formatCode>
                <c:ptCount val="2"/>
                <c:pt idx="0">
                  <c:v>0.75294117647058822</c:v>
                </c:pt>
                <c:pt idx="1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DA-4D73-931C-0F1630842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analisi per categoria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GRAFICI'!$B$22</c:f>
              <c:strCache>
                <c:ptCount val="1"/>
                <c:pt idx="0">
                  <c:v>% su docenti che hanno ottenuto 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GRAFICI'!$B$23:$B$25</c:f>
              <c:numCache>
                <c:formatCode>0%</c:formatCode>
                <c:ptCount val="3"/>
                <c:pt idx="0">
                  <c:v>0.578125</c:v>
                </c:pt>
                <c:pt idx="1">
                  <c:v>0.296875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C-4483-BD2A-B5E35209BE67}"/>
            </c:ext>
          </c:extLst>
        </c:ser>
        <c:ser>
          <c:idx val="1"/>
          <c:order val="1"/>
          <c:tx>
            <c:strRef>
              <c:f>'ANALISI GRAFICI'!$C$22</c:f>
              <c:strCache>
                <c:ptCount val="1"/>
                <c:pt idx="0">
                  <c:v>% sul tot di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GRAFICI'!$C$23:$C$25</c:f>
              <c:numCache>
                <c:formatCode>0%</c:formatCode>
                <c:ptCount val="3"/>
                <c:pt idx="0">
                  <c:v>0.80434782608695654</c:v>
                </c:pt>
                <c:pt idx="1">
                  <c:v>0.76</c:v>
                </c:pt>
                <c:pt idx="2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6C-4483-BD2A-B5E35209B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30880"/>
        <c:axId val="96332416"/>
      </c:barChart>
      <c:catAx>
        <c:axId val="9633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32416"/>
        <c:crosses val="autoZero"/>
        <c:auto val="1"/>
        <c:lblAlgn val="ctr"/>
        <c:lblOffset val="100"/>
        <c:noMultiLvlLbl val="0"/>
      </c:catAx>
      <c:valAx>
        <c:axId val="963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1"/>
              <a:t>DISTRIBUZIONE % BONUS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'ALLOCAZIONE BONUS'!$K$3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D2-485E-A00A-3F4115010E99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D2-485E-A00A-3F4115010E9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D2-485E-A00A-3F4115010E9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D2-485E-A00A-3F4115010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'ALLOCAZIONE BONUS'!$I$4:$I$6</c:f>
              <c:strCache>
                <c:ptCount val="3"/>
                <c:pt idx="0">
                  <c:v>TRA 50€ E 100€ </c:v>
                </c:pt>
                <c:pt idx="1">
                  <c:v>TRA 100€ E 500€</c:v>
                </c:pt>
                <c:pt idx="2">
                  <c:v>OLTRE 500€</c:v>
                </c:pt>
              </c:strCache>
            </c:strRef>
          </c:cat>
          <c:val>
            <c:numRef>
              <c:f>'ALLOCAZIONE BONUS'!$K$4:$K$6</c:f>
              <c:numCache>
                <c:formatCode>0%</c:formatCode>
                <c:ptCount val="3"/>
                <c:pt idx="0">
                  <c:v>0.46875</c:v>
                </c:pt>
                <c:pt idx="1">
                  <c:v>0.46875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D2-485E-A00A-3F411501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distirbuizone bonus % tra docenti ruolo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A9-4725-9911-714B550D7E6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A9-4725-9911-714B550D7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'ANALISI GRAFICI'!$A$7:$A$8</c:f>
              <c:strCache>
                <c:ptCount val="2"/>
                <c:pt idx="0">
                  <c:v>doc. con bonus</c:v>
                </c:pt>
                <c:pt idx="1">
                  <c:v>doc. senza bonus</c:v>
                </c:pt>
              </c:strCache>
            </c:strRef>
          </c:cat>
          <c:val>
            <c:numRef>
              <c:f>'ANALISI GRAFICI'!$B$7:$B$8</c:f>
              <c:numCache>
                <c:formatCode>0%</c:formatCode>
                <c:ptCount val="2"/>
                <c:pt idx="0">
                  <c:v>0.75294117647058822</c:v>
                </c:pt>
                <c:pt idx="1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A9-4725-9911-714B550D7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analisi per categoria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GRAFICI'!$B$22</c:f>
              <c:strCache>
                <c:ptCount val="1"/>
                <c:pt idx="0">
                  <c:v>% su docenti che hanno ottenuto 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GRAFICI'!$B$23:$B$25</c:f>
              <c:numCache>
                <c:formatCode>0%</c:formatCode>
                <c:ptCount val="3"/>
                <c:pt idx="0">
                  <c:v>0.578125</c:v>
                </c:pt>
                <c:pt idx="1">
                  <c:v>0.296875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5-4F80-9E5A-5A0BFE30234E}"/>
            </c:ext>
          </c:extLst>
        </c:ser>
        <c:ser>
          <c:idx val="1"/>
          <c:order val="1"/>
          <c:tx>
            <c:strRef>
              <c:f>'ANALISI GRAFICI'!$C$22</c:f>
              <c:strCache>
                <c:ptCount val="1"/>
                <c:pt idx="0">
                  <c:v>% sul tot di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 GRAFICI'!$A$23:$A$25</c:f>
              <c:strCache>
                <c:ptCount val="3"/>
                <c:pt idx="0">
                  <c:v>PRIMARIA</c:v>
                </c:pt>
                <c:pt idx="1">
                  <c:v>SECONDARIA</c:v>
                </c:pt>
                <c:pt idx="2">
                  <c:v>INFANZIA</c:v>
                </c:pt>
              </c:strCache>
            </c:strRef>
          </c:cat>
          <c:val>
            <c:numRef>
              <c:f>'ANALISI GRAFICI'!$C$23:$C$25</c:f>
              <c:numCache>
                <c:formatCode>0%</c:formatCode>
                <c:ptCount val="3"/>
                <c:pt idx="0">
                  <c:v>0.80434782608695654</c:v>
                </c:pt>
                <c:pt idx="1">
                  <c:v>0.76</c:v>
                </c:pt>
                <c:pt idx="2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5-4F80-9E5A-5A0BFE3023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496"/>
        <c:axId val="105468288"/>
      </c:barChart>
      <c:catAx>
        <c:axId val="1054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468288"/>
        <c:crosses val="autoZero"/>
        <c:auto val="1"/>
        <c:lblAlgn val="ctr"/>
        <c:lblOffset val="100"/>
        <c:noMultiLvlLbl val="0"/>
      </c:catAx>
      <c:valAx>
        <c:axId val="10546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4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69</xdr:row>
      <xdr:rowOff>38100</xdr:rowOff>
    </xdr:from>
    <xdr:to>
      <xdr:col>8</xdr:col>
      <xdr:colOff>180975</xdr:colOff>
      <xdr:row>82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E0C5E25F-55A2-4342-852D-52846FB5D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8</xdr:row>
      <xdr:rowOff>95250</xdr:rowOff>
    </xdr:from>
    <xdr:to>
      <xdr:col>14</xdr:col>
      <xdr:colOff>447675</xdr:colOff>
      <xdr:row>22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1DC30D8-4553-4B8A-BCDC-3E7A6A2CE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47625</xdr:rowOff>
    </xdr:from>
    <xdr:to>
      <xdr:col>14</xdr:col>
      <xdr:colOff>352425</xdr:colOff>
      <xdr:row>14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D57EB045-1BE4-4845-A700-00CC6C312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19</xdr:row>
      <xdr:rowOff>104775</xdr:rowOff>
    </xdr:from>
    <xdr:to>
      <xdr:col>14</xdr:col>
      <xdr:colOff>104775</xdr:colOff>
      <xdr:row>36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7968973-38A5-4B0D-9A49-44FC354E4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76200</xdr:colOff>
      <xdr:row>16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9A221AA-1129-4DD0-B2DD-07DE70A02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18</xdr:col>
      <xdr:colOff>304800</xdr:colOff>
      <xdr:row>15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345E0767-A5EC-409D-BC16-D964ADE28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9</xdr:col>
      <xdr:colOff>114300</xdr:colOff>
      <xdr:row>36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93AD0EB9-4ED2-432A-806A-D0ADB5F48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2" workbookViewId="0">
      <selection activeCell="C10" sqref="C10"/>
    </sheetView>
  </sheetViews>
  <sheetFormatPr defaultRowHeight="15.75" x14ac:dyDescent="0.25"/>
  <cols>
    <col min="1" max="1" width="16.42578125" style="4" customWidth="1"/>
    <col min="2" max="2" width="9.5703125" style="10" bestFit="1" customWidth="1"/>
    <col min="3" max="3" width="13.140625" style="11" bestFit="1" customWidth="1"/>
    <col min="4" max="4" width="11.85546875" style="11" bestFit="1" customWidth="1"/>
    <col min="5" max="5" width="11.85546875" style="12" bestFit="1" customWidth="1"/>
    <col min="6" max="6" width="9.5703125" style="12" bestFit="1" customWidth="1"/>
    <col min="7" max="8" width="11.85546875" style="12" bestFit="1" customWidth="1"/>
    <col min="9" max="9" width="9.42578125" bestFit="1" customWidth="1"/>
  </cols>
  <sheetData>
    <row r="1" spans="1:8" ht="38.25" customHeight="1" x14ac:dyDescent="0.25">
      <c r="A1" s="79" t="s">
        <v>29</v>
      </c>
      <c r="B1" s="80"/>
      <c r="C1" s="80"/>
      <c r="D1" s="80"/>
      <c r="E1" s="80"/>
      <c r="G1" s="77" t="s">
        <v>36</v>
      </c>
      <c r="H1" s="78"/>
    </row>
    <row r="2" spans="1:8" ht="23.25" customHeight="1" thickBot="1" x14ac:dyDescent="0.3">
      <c r="A2" s="32" t="s">
        <v>30</v>
      </c>
      <c r="B2" s="33" t="s">
        <v>28</v>
      </c>
      <c r="C2" s="34" t="s">
        <v>72</v>
      </c>
      <c r="D2" s="34" t="s">
        <v>73</v>
      </c>
      <c r="E2" s="35" t="s">
        <v>31</v>
      </c>
      <c r="G2" s="36">
        <v>0.8</v>
      </c>
      <c r="H2" s="37" t="s">
        <v>35</v>
      </c>
    </row>
    <row r="3" spans="1:8" ht="21" customHeight="1" thickTop="1" x14ac:dyDescent="0.25">
      <c r="A3" s="5" t="s">
        <v>43</v>
      </c>
      <c r="B3" s="14">
        <v>8</v>
      </c>
      <c r="C3" s="15"/>
      <c r="D3" s="16">
        <f>B3*$C$64</f>
        <v>165.20716417910447</v>
      </c>
      <c r="E3" s="17" t="e">
        <f ca="1">_xlfn.FLOOR.MATH(D3)</f>
        <v>#NAME?</v>
      </c>
      <c r="G3" s="18">
        <f>D3*80%</f>
        <v>132.16573134328357</v>
      </c>
      <c r="H3" s="18" t="e">
        <f ca="1">E3*80%</f>
        <v>#NAME?</v>
      </c>
    </row>
    <row r="4" spans="1:8" x14ac:dyDescent="0.25">
      <c r="A4" s="6" t="s">
        <v>53</v>
      </c>
      <c r="B4" s="10">
        <v>6</v>
      </c>
      <c r="D4" s="16">
        <f>B4*$C$64</f>
        <v>123.90537313432836</v>
      </c>
      <c r="E4" s="17" t="e">
        <f t="shared" ref="E4:E63" ca="1" si="0">_xlfn.FLOOR.MATH(D4)</f>
        <v>#NAME?</v>
      </c>
      <c r="G4" s="18">
        <f t="shared" ref="G4:G63" si="1">D4*80%</f>
        <v>99.124298507462697</v>
      </c>
      <c r="H4" s="18" t="e">
        <f t="shared" ref="H4:H63" ca="1" si="2">E4*80%</f>
        <v>#NAME?</v>
      </c>
    </row>
    <row r="5" spans="1:8" x14ac:dyDescent="0.25">
      <c r="A5" s="7" t="s">
        <v>0</v>
      </c>
      <c r="B5" s="19">
        <v>33</v>
      </c>
      <c r="C5" s="20" t="s">
        <v>1</v>
      </c>
      <c r="D5" s="16">
        <f t="shared" ref="D5:D63" si="3">B5*$C$64</f>
        <v>681.47955223880592</v>
      </c>
      <c r="E5" s="17" t="e">
        <f t="shared" ca="1" si="0"/>
        <v>#NAME?</v>
      </c>
      <c r="G5" s="18">
        <f t="shared" si="1"/>
        <v>545.18364179104481</v>
      </c>
      <c r="H5" s="18" t="e">
        <f t="shared" ca="1" si="2"/>
        <v>#NAME?</v>
      </c>
    </row>
    <row r="6" spans="1:8" x14ac:dyDescent="0.25">
      <c r="A6" s="7" t="s">
        <v>62</v>
      </c>
      <c r="B6" s="19">
        <v>4</v>
      </c>
      <c r="C6" s="20"/>
      <c r="D6" s="16">
        <f t="shared" si="3"/>
        <v>82.603582089552233</v>
      </c>
      <c r="E6" s="17" t="e">
        <f t="shared" ca="1" si="0"/>
        <v>#NAME?</v>
      </c>
      <c r="G6" s="18">
        <f t="shared" si="1"/>
        <v>66.082865671641784</v>
      </c>
      <c r="H6" s="18" t="e">
        <f t="shared" ca="1" si="2"/>
        <v>#NAME?</v>
      </c>
    </row>
    <row r="7" spans="1:8" x14ac:dyDescent="0.25">
      <c r="A7" s="7" t="s">
        <v>59</v>
      </c>
      <c r="B7" s="20">
        <v>5</v>
      </c>
      <c r="C7" s="20" t="s">
        <v>1</v>
      </c>
      <c r="D7" s="16">
        <f t="shared" si="3"/>
        <v>103.25447761194029</v>
      </c>
      <c r="E7" s="17" t="e">
        <f t="shared" ca="1" si="0"/>
        <v>#NAME?</v>
      </c>
      <c r="G7" s="18">
        <f t="shared" si="1"/>
        <v>82.603582089552233</v>
      </c>
      <c r="H7" s="18" t="e">
        <f t="shared" ca="1" si="2"/>
        <v>#NAME?</v>
      </c>
    </row>
    <row r="8" spans="1:8" x14ac:dyDescent="0.25">
      <c r="A8" s="7" t="s">
        <v>66</v>
      </c>
      <c r="B8" s="20">
        <v>39</v>
      </c>
      <c r="C8" s="20"/>
      <c r="D8" s="16">
        <f t="shared" si="3"/>
        <v>805.38492537313425</v>
      </c>
      <c r="E8" s="17" t="e">
        <f t="shared" ca="1" si="0"/>
        <v>#NAME?</v>
      </c>
      <c r="G8" s="18">
        <f t="shared" si="1"/>
        <v>644.30794029850745</v>
      </c>
      <c r="H8" s="18" t="e">
        <f t="shared" ca="1" si="2"/>
        <v>#NAME?</v>
      </c>
    </row>
    <row r="9" spans="1:8" x14ac:dyDescent="0.25">
      <c r="A9" s="7" t="s">
        <v>2</v>
      </c>
      <c r="B9" s="20">
        <v>22</v>
      </c>
      <c r="C9" s="20" t="s">
        <v>1</v>
      </c>
      <c r="D9" s="16">
        <f t="shared" si="3"/>
        <v>454.31970149253726</v>
      </c>
      <c r="E9" s="17" t="e">
        <f t="shared" ca="1" si="0"/>
        <v>#NAME?</v>
      </c>
      <c r="G9" s="18">
        <f t="shared" si="1"/>
        <v>363.45576119402983</v>
      </c>
      <c r="H9" s="18" t="e">
        <f t="shared" ca="1" si="2"/>
        <v>#NAME?</v>
      </c>
    </row>
    <row r="10" spans="1:8" x14ac:dyDescent="0.25">
      <c r="A10" s="7" t="s">
        <v>3</v>
      </c>
      <c r="B10" s="20">
        <v>5</v>
      </c>
      <c r="C10" s="20" t="s">
        <v>1</v>
      </c>
      <c r="D10" s="16">
        <f t="shared" si="3"/>
        <v>103.25447761194029</v>
      </c>
      <c r="E10" s="17" t="e">
        <f t="shared" ca="1" si="0"/>
        <v>#NAME?</v>
      </c>
      <c r="G10" s="18">
        <f t="shared" si="1"/>
        <v>82.603582089552233</v>
      </c>
      <c r="H10" s="18" t="e">
        <f t="shared" ca="1" si="2"/>
        <v>#NAME?</v>
      </c>
    </row>
    <row r="11" spans="1:8" x14ac:dyDescent="0.25">
      <c r="A11" s="7" t="s">
        <v>4</v>
      </c>
      <c r="B11" s="20">
        <v>28</v>
      </c>
      <c r="C11" s="20" t="s">
        <v>1</v>
      </c>
      <c r="D11" s="16">
        <f t="shared" si="3"/>
        <v>578.22507462686565</v>
      </c>
      <c r="E11" s="17" t="e">
        <f t="shared" ca="1" si="0"/>
        <v>#NAME?</v>
      </c>
      <c r="G11" s="18">
        <f t="shared" si="1"/>
        <v>462.58005970149253</v>
      </c>
      <c r="H11" s="18" t="e">
        <f t="shared" ca="1" si="2"/>
        <v>#NAME?</v>
      </c>
    </row>
    <row r="12" spans="1:8" x14ac:dyDescent="0.25">
      <c r="A12" s="7" t="s">
        <v>42</v>
      </c>
      <c r="B12" s="20">
        <v>27</v>
      </c>
      <c r="C12" s="20"/>
      <c r="D12" s="16">
        <f t="shared" si="3"/>
        <v>557.57417910447759</v>
      </c>
      <c r="E12" s="17" t="e">
        <f t="shared" ca="1" si="0"/>
        <v>#NAME?</v>
      </c>
      <c r="G12" s="18">
        <f t="shared" si="1"/>
        <v>446.05934328358211</v>
      </c>
      <c r="H12" s="18" t="e">
        <f t="shared" ca="1" si="2"/>
        <v>#NAME?</v>
      </c>
    </row>
    <row r="13" spans="1:8" x14ac:dyDescent="0.25">
      <c r="A13" s="7" t="s">
        <v>67</v>
      </c>
      <c r="B13" s="20">
        <v>4</v>
      </c>
      <c r="C13" s="20"/>
      <c r="D13" s="16">
        <f t="shared" si="3"/>
        <v>82.603582089552233</v>
      </c>
      <c r="E13" s="17" t="e">
        <f t="shared" ca="1" si="0"/>
        <v>#NAME?</v>
      </c>
      <c r="G13" s="18">
        <f t="shared" si="1"/>
        <v>66.082865671641784</v>
      </c>
      <c r="H13" s="18" t="e">
        <f t="shared" ca="1" si="2"/>
        <v>#NAME?</v>
      </c>
    </row>
    <row r="14" spans="1:8" x14ac:dyDescent="0.25">
      <c r="A14" s="7" t="s">
        <v>5</v>
      </c>
      <c r="B14" s="20">
        <v>3</v>
      </c>
      <c r="C14" s="20" t="s">
        <v>1</v>
      </c>
      <c r="D14" s="16">
        <f t="shared" si="3"/>
        <v>61.952686567164179</v>
      </c>
      <c r="E14" s="17" t="e">
        <f t="shared" ca="1" si="0"/>
        <v>#NAME?</v>
      </c>
      <c r="G14" s="18">
        <f t="shared" si="1"/>
        <v>49.562149253731349</v>
      </c>
      <c r="H14" s="18" t="e">
        <f t="shared" ca="1" si="2"/>
        <v>#NAME?</v>
      </c>
    </row>
    <row r="15" spans="1:8" x14ac:dyDescent="0.25">
      <c r="A15" s="7" t="s">
        <v>6</v>
      </c>
      <c r="B15" s="20">
        <v>11</v>
      </c>
      <c r="C15" s="20" t="s">
        <v>1</v>
      </c>
      <c r="D15" s="16">
        <f t="shared" si="3"/>
        <v>227.15985074626863</v>
      </c>
      <c r="E15" s="17" t="e">
        <f t="shared" ca="1" si="0"/>
        <v>#NAME?</v>
      </c>
      <c r="G15" s="18">
        <f t="shared" si="1"/>
        <v>181.72788059701492</v>
      </c>
      <c r="H15" s="18" t="e">
        <f t="shared" ca="1" si="2"/>
        <v>#NAME?</v>
      </c>
    </row>
    <row r="16" spans="1:8" ht="18" customHeight="1" x14ac:dyDescent="0.25">
      <c r="A16" s="7" t="s">
        <v>7</v>
      </c>
      <c r="B16" s="20">
        <v>33</v>
      </c>
      <c r="C16" s="20" t="s">
        <v>1</v>
      </c>
      <c r="D16" s="16">
        <f t="shared" si="3"/>
        <v>681.47955223880592</v>
      </c>
      <c r="E16" s="17" t="e">
        <f t="shared" ca="1" si="0"/>
        <v>#NAME?</v>
      </c>
      <c r="G16" s="18">
        <f t="shared" si="1"/>
        <v>545.18364179104481</v>
      </c>
      <c r="H16" s="18" t="e">
        <f t="shared" ca="1" si="2"/>
        <v>#NAME?</v>
      </c>
    </row>
    <row r="17" spans="1:8" x14ac:dyDescent="0.25">
      <c r="A17" s="7" t="s">
        <v>51</v>
      </c>
      <c r="B17" s="20">
        <v>3</v>
      </c>
      <c r="C17" s="20"/>
      <c r="D17" s="16">
        <f t="shared" si="3"/>
        <v>61.952686567164179</v>
      </c>
      <c r="E17" s="17" t="e">
        <f t="shared" ca="1" si="0"/>
        <v>#NAME?</v>
      </c>
      <c r="G17" s="18">
        <f t="shared" si="1"/>
        <v>49.562149253731349</v>
      </c>
      <c r="H17" s="18" t="e">
        <f t="shared" ca="1" si="2"/>
        <v>#NAME?</v>
      </c>
    </row>
    <row r="18" spans="1:8" x14ac:dyDescent="0.25">
      <c r="A18" s="7" t="s">
        <v>49</v>
      </c>
      <c r="B18" s="20">
        <v>4</v>
      </c>
      <c r="C18" s="20"/>
      <c r="D18" s="16">
        <f t="shared" si="3"/>
        <v>82.603582089552233</v>
      </c>
      <c r="E18" s="17" t="e">
        <f t="shared" ca="1" si="0"/>
        <v>#NAME?</v>
      </c>
      <c r="G18" s="18">
        <f t="shared" si="1"/>
        <v>66.082865671641784</v>
      </c>
      <c r="H18" s="18" t="e">
        <f t="shared" ca="1" si="2"/>
        <v>#NAME?</v>
      </c>
    </row>
    <row r="19" spans="1:8" x14ac:dyDescent="0.25">
      <c r="A19" s="7" t="s">
        <v>70</v>
      </c>
      <c r="B19" s="20">
        <v>5</v>
      </c>
      <c r="C19" s="20"/>
      <c r="D19" s="16">
        <f t="shared" si="3"/>
        <v>103.25447761194029</v>
      </c>
      <c r="E19" s="17" t="e">
        <f t="shared" ca="1" si="0"/>
        <v>#NAME?</v>
      </c>
      <c r="G19" s="18">
        <f t="shared" si="1"/>
        <v>82.603582089552233</v>
      </c>
      <c r="H19" s="18" t="e">
        <f t="shared" ca="1" si="2"/>
        <v>#NAME?</v>
      </c>
    </row>
    <row r="20" spans="1:8" x14ac:dyDescent="0.25">
      <c r="A20" s="7" t="s">
        <v>61</v>
      </c>
      <c r="B20" s="20">
        <v>4</v>
      </c>
      <c r="C20" s="20"/>
      <c r="D20" s="16">
        <f t="shared" si="3"/>
        <v>82.603582089552233</v>
      </c>
      <c r="E20" s="17" t="e">
        <f t="shared" ca="1" si="0"/>
        <v>#NAME?</v>
      </c>
      <c r="G20" s="18">
        <f t="shared" si="1"/>
        <v>66.082865671641784</v>
      </c>
      <c r="H20" s="18" t="e">
        <f t="shared" ca="1" si="2"/>
        <v>#NAME?</v>
      </c>
    </row>
    <row r="21" spans="1:8" x14ac:dyDescent="0.25">
      <c r="A21" s="7" t="s">
        <v>45</v>
      </c>
      <c r="B21" s="20">
        <v>48</v>
      </c>
      <c r="C21" s="20"/>
      <c r="D21" s="16">
        <f t="shared" si="3"/>
        <v>991.24298507462686</v>
      </c>
      <c r="E21" s="17" t="e">
        <f t="shared" ca="1" si="0"/>
        <v>#NAME?</v>
      </c>
      <c r="G21" s="18">
        <f t="shared" si="1"/>
        <v>792.99438805970158</v>
      </c>
      <c r="H21" s="18" t="e">
        <f t="shared" ca="1" si="2"/>
        <v>#NAME?</v>
      </c>
    </row>
    <row r="22" spans="1:8" ht="18.75" customHeight="1" x14ac:dyDescent="0.25">
      <c r="A22" s="7" t="s">
        <v>64</v>
      </c>
      <c r="B22" s="20">
        <v>3</v>
      </c>
      <c r="C22" s="20"/>
      <c r="D22" s="16">
        <f t="shared" si="3"/>
        <v>61.952686567164179</v>
      </c>
      <c r="E22" s="17" t="e">
        <f t="shared" ca="1" si="0"/>
        <v>#NAME?</v>
      </c>
      <c r="G22" s="18">
        <f t="shared" si="1"/>
        <v>49.562149253731349</v>
      </c>
      <c r="H22" s="18" t="e">
        <f t="shared" ca="1" si="2"/>
        <v>#NAME?</v>
      </c>
    </row>
    <row r="23" spans="1:8" ht="19.5" customHeight="1" x14ac:dyDescent="0.25">
      <c r="A23" s="7" t="s">
        <v>46</v>
      </c>
      <c r="B23" s="20">
        <v>7</v>
      </c>
      <c r="C23" s="20" t="s">
        <v>1</v>
      </c>
      <c r="D23" s="16">
        <f t="shared" si="3"/>
        <v>144.55626865671641</v>
      </c>
      <c r="E23" s="17" t="e">
        <f t="shared" ca="1" si="0"/>
        <v>#NAME?</v>
      </c>
      <c r="G23" s="18">
        <f t="shared" si="1"/>
        <v>115.64501492537313</v>
      </c>
      <c r="H23" s="18" t="e">
        <f t="shared" ca="1" si="2"/>
        <v>#NAME?</v>
      </c>
    </row>
    <row r="24" spans="1:8" x14ac:dyDescent="0.25">
      <c r="A24" s="7" t="s">
        <v>74</v>
      </c>
      <c r="B24" s="20">
        <v>13</v>
      </c>
      <c r="C24" s="20" t="s">
        <v>1</v>
      </c>
      <c r="D24" s="16">
        <f t="shared" si="3"/>
        <v>268.46164179104477</v>
      </c>
      <c r="E24" s="17" t="e">
        <f t="shared" ca="1" si="0"/>
        <v>#NAME?</v>
      </c>
      <c r="G24" s="18">
        <f t="shared" si="1"/>
        <v>214.76931343283582</v>
      </c>
      <c r="H24" s="18" t="e">
        <f t="shared" ca="1" si="2"/>
        <v>#NAME?</v>
      </c>
    </row>
    <row r="25" spans="1:8" x14ac:dyDescent="0.25">
      <c r="A25" s="7" t="s">
        <v>8</v>
      </c>
      <c r="B25" s="20">
        <v>17</v>
      </c>
      <c r="C25" s="20" t="s">
        <v>1</v>
      </c>
      <c r="D25" s="16">
        <f t="shared" si="3"/>
        <v>351.06522388059699</v>
      </c>
      <c r="E25" s="17" t="e">
        <f t="shared" ca="1" si="0"/>
        <v>#NAME?</v>
      </c>
      <c r="G25" s="18">
        <f t="shared" si="1"/>
        <v>280.85217910447761</v>
      </c>
      <c r="H25" s="18" t="e">
        <f t="shared" ca="1" si="2"/>
        <v>#NAME?</v>
      </c>
    </row>
    <row r="26" spans="1:8" x14ac:dyDescent="0.25">
      <c r="A26" s="7" t="s">
        <v>52</v>
      </c>
      <c r="B26" s="20">
        <v>6</v>
      </c>
      <c r="C26" s="20"/>
      <c r="D26" s="16">
        <f t="shared" si="3"/>
        <v>123.90537313432836</v>
      </c>
      <c r="E26" s="17" t="e">
        <f t="shared" ca="1" si="0"/>
        <v>#NAME?</v>
      </c>
      <c r="G26" s="18">
        <f t="shared" si="1"/>
        <v>99.124298507462697</v>
      </c>
      <c r="H26" s="18" t="e">
        <f t="shared" ca="1" si="2"/>
        <v>#NAME?</v>
      </c>
    </row>
    <row r="27" spans="1:8" x14ac:dyDescent="0.25">
      <c r="A27" s="7" t="s">
        <v>9</v>
      </c>
      <c r="B27" s="20">
        <v>4</v>
      </c>
      <c r="C27" s="20" t="s">
        <v>1</v>
      </c>
      <c r="D27" s="16">
        <f t="shared" si="3"/>
        <v>82.603582089552233</v>
      </c>
      <c r="E27" s="17" t="e">
        <f t="shared" ca="1" si="0"/>
        <v>#NAME?</v>
      </c>
      <c r="G27" s="18">
        <f t="shared" si="1"/>
        <v>66.082865671641784</v>
      </c>
      <c r="H27" s="18" t="e">
        <f t="shared" ca="1" si="2"/>
        <v>#NAME?</v>
      </c>
    </row>
    <row r="28" spans="1:8" x14ac:dyDescent="0.25">
      <c r="A28" s="7" t="s">
        <v>69</v>
      </c>
      <c r="B28" s="20">
        <v>10</v>
      </c>
      <c r="C28" s="20"/>
      <c r="D28" s="16">
        <f t="shared" si="3"/>
        <v>206.50895522388058</v>
      </c>
      <c r="E28" s="17" t="e">
        <f t="shared" ca="1" si="0"/>
        <v>#NAME?</v>
      </c>
      <c r="G28" s="18">
        <f t="shared" si="1"/>
        <v>165.20716417910447</v>
      </c>
      <c r="H28" s="18" t="e">
        <f t="shared" ca="1" si="2"/>
        <v>#NAME?</v>
      </c>
    </row>
    <row r="29" spans="1:8" x14ac:dyDescent="0.25">
      <c r="A29" s="7" t="s">
        <v>63</v>
      </c>
      <c r="B29" s="20">
        <v>6</v>
      </c>
      <c r="C29" s="20"/>
      <c r="D29" s="16">
        <f t="shared" si="3"/>
        <v>123.90537313432836</v>
      </c>
      <c r="E29" s="17" t="e">
        <f t="shared" ca="1" si="0"/>
        <v>#NAME?</v>
      </c>
      <c r="G29" s="18">
        <f t="shared" si="1"/>
        <v>99.124298507462697</v>
      </c>
      <c r="H29" s="18" t="e">
        <f t="shared" ca="1" si="2"/>
        <v>#NAME?</v>
      </c>
    </row>
    <row r="30" spans="1:8" x14ac:dyDescent="0.25">
      <c r="A30" s="7" t="s">
        <v>68</v>
      </c>
      <c r="B30" s="20">
        <v>7</v>
      </c>
      <c r="C30" s="20"/>
      <c r="D30" s="16">
        <f t="shared" si="3"/>
        <v>144.55626865671641</v>
      </c>
      <c r="E30" s="17" t="e">
        <f t="shared" ca="1" si="0"/>
        <v>#NAME?</v>
      </c>
      <c r="G30" s="18">
        <f t="shared" si="1"/>
        <v>115.64501492537313</v>
      </c>
      <c r="H30" s="18" t="e">
        <f t="shared" ca="1" si="2"/>
        <v>#NAME?</v>
      </c>
    </row>
    <row r="31" spans="1:8" x14ac:dyDescent="0.25">
      <c r="A31" s="7" t="s">
        <v>10</v>
      </c>
      <c r="B31" s="20">
        <v>45</v>
      </c>
      <c r="C31" s="20" t="s">
        <v>1</v>
      </c>
      <c r="D31" s="16">
        <f t="shared" si="3"/>
        <v>929.29029850746258</v>
      </c>
      <c r="E31" s="17" t="e">
        <f t="shared" ca="1" si="0"/>
        <v>#NAME?</v>
      </c>
      <c r="G31" s="18">
        <f t="shared" si="1"/>
        <v>743.43223880597009</v>
      </c>
      <c r="H31" s="18" t="e">
        <f t="shared" ca="1" si="2"/>
        <v>#NAME?</v>
      </c>
    </row>
    <row r="32" spans="1:8" x14ac:dyDescent="0.25">
      <c r="A32" s="7" t="s">
        <v>58</v>
      </c>
      <c r="B32" s="20">
        <v>4</v>
      </c>
      <c r="C32" s="20"/>
      <c r="D32" s="16">
        <f t="shared" si="3"/>
        <v>82.603582089552233</v>
      </c>
      <c r="E32" s="17" t="e">
        <f t="shared" ca="1" si="0"/>
        <v>#NAME?</v>
      </c>
      <c r="G32" s="18">
        <f t="shared" si="1"/>
        <v>66.082865671641784</v>
      </c>
      <c r="H32" s="18" t="e">
        <f t="shared" ca="1" si="2"/>
        <v>#NAME?</v>
      </c>
    </row>
    <row r="33" spans="1:8" x14ac:dyDescent="0.25">
      <c r="A33" s="7" t="s">
        <v>11</v>
      </c>
      <c r="B33" s="20">
        <v>27</v>
      </c>
      <c r="C33" s="20" t="s">
        <v>1</v>
      </c>
      <c r="D33" s="16">
        <f t="shared" si="3"/>
        <v>557.57417910447759</v>
      </c>
      <c r="E33" s="17" t="e">
        <f t="shared" ca="1" si="0"/>
        <v>#NAME?</v>
      </c>
      <c r="G33" s="18">
        <f t="shared" si="1"/>
        <v>446.05934328358211</v>
      </c>
      <c r="H33" s="18" t="e">
        <f t="shared" ca="1" si="2"/>
        <v>#NAME?</v>
      </c>
    </row>
    <row r="34" spans="1:8" ht="21.75" customHeight="1" x14ac:dyDescent="0.25">
      <c r="A34" s="7" t="s">
        <v>48</v>
      </c>
      <c r="B34" s="20">
        <v>3</v>
      </c>
      <c r="C34" s="20"/>
      <c r="D34" s="16">
        <f t="shared" si="3"/>
        <v>61.952686567164179</v>
      </c>
      <c r="E34" s="17" t="e">
        <f t="shared" ca="1" si="0"/>
        <v>#NAME?</v>
      </c>
      <c r="G34" s="18">
        <f t="shared" si="1"/>
        <v>49.562149253731349</v>
      </c>
      <c r="H34" s="18" t="e">
        <f t="shared" ca="1" si="2"/>
        <v>#NAME?</v>
      </c>
    </row>
    <row r="35" spans="1:8" x14ac:dyDescent="0.25">
      <c r="A35" s="7" t="s">
        <v>54</v>
      </c>
      <c r="B35" s="20">
        <v>7</v>
      </c>
      <c r="C35" s="20"/>
      <c r="D35" s="16">
        <f t="shared" si="3"/>
        <v>144.55626865671641</v>
      </c>
      <c r="E35" s="17" t="e">
        <f t="shared" ca="1" si="0"/>
        <v>#NAME?</v>
      </c>
      <c r="G35" s="18">
        <f t="shared" si="1"/>
        <v>115.64501492537313</v>
      </c>
      <c r="H35" s="18" t="e">
        <f t="shared" ca="1" si="2"/>
        <v>#NAME?</v>
      </c>
    </row>
    <row r="36" spans="1:8" x14ac:dyDescent="0.25">
      <c r="A36" s="7" t="s">
        <v>39</v>
      </c>
      <c r="B36" s="20">
        <v>14</v>
      </c>
      <c r="C36" s="20"/>
      <c r="D36" s="16">
        <f t="shared" si="3"/>
        <v>289.11253731343282</v>
      </c>
      <c r="E36" s="17" t="e">
        <f t="shared" ca="1" si="0"/>
        <v>#NAME?</v>
      </c>
      <c r="G36" s="18">
        <f t="shared" si="1"/>
        <v>231.29002985074627</v>
      </c>
      <c r="H36" s="18" t="e">
        <f t="shared" ca="1" si="2"/>
        <v>#NAME?</v>
      </c>
    </row>
    <row r="37" spans="1:8" x14ac:dyDescent="0.25">
      <c r="A37" s="7" t="s">
        <v>37</v>
      </c>
      <c r="B37" s="20">
        <v>11</v>
      </c>
      <c r="C37" s="20" t="s">
        <v>38</v>
      </c>
      <c r="D37" s="16">
        <f t="shared" si="3"/>
        <v>227.15985074626863</v>
      </c>
      <c r="E37" s="17" t="e">
        <f t="shared" ca="1" si="0"/>
        <v>#NAME?</v>
      </c>
      <c r="G37" s="18">
        <f t="shared" si="1"/>
        <v>181.72788059701492</v>
      </c>
      <c r="H37" s="18" t="e">
        <f t="shared" ca="1" si="2"/>
        <v>#NAME?</v>
      </c>
    </row>
    <row r="38" spans="1:8" x14ac:dyDescent="0.25">
      <c r="A38" s="7" t="s">
        <v>65</v>
      </c>
      <c r="B38" s="20">
        <v>4</v>
      </c>
      <c r="C38" s="20"/>
      <c r="D38" s="16">
        <f t="shared" si="3"/>
        <v>82.603582089552233</v>
      </c>
      <c r="E38" s="17" t="e">
        <f t="shared" ca="1" si="0"/>
        <v>#NAME?</v>
      </c>
      <c r="G38" s="18">
        <f t="shared" si="1"/>
        <v>66.082865671641784</v>
      </c>
      <c r="H38" s="18" t="e">
        <f t="shared" ca="1" si="2"/>
        <v>#NAME?</v>
      </c>
    </row>
    <row r="39" spans="1:8" x14ac:dyDescent="0.25">
      <c r="A39" s="7" t="s">
        <v>12</v>
      </c>
      <c r="B39" s="20">
        <v>34</v>
      </c>
      <c r="C39" s="20" t="s">
        <v>1</v>
      </c>
      <c r="D39" s="16">
        <f t="shared" si="3"/>
        <v>702.13044776119398</v>
      </c>
      <c r="E39" s="17" t="e">
        <f t="shared" ca="1" si="0"/>
        <v>#NAME?</v>
      </c>
      <c r="G39" s="18">
        <f t="shared" si="1"/>
        <v>561.70435820895523</v>
      </c>
      <c r="H39" s="18" t="e">
        <f t="shared" ca="1" si="2"/>
        <v>#NAME?</v>
      </c>
    </row>
    <row r="40" spans="1:8" x14ac:dyDescent="0.25">
      <c r="A40" s="7" t="s">
        <v>13</v>
      </c>
      <c r="B40" s="20">
        <v>17</v>
      </c>
      <c r="C40" s="20" t="s">
        <v>1</v>
      </c>
      <c r="D40" s="16">
        <f t="shared" si="3"/>
        <v>351.06522388059699</v>
      </c>
      <c r="E40" s="17" t="e">
        <f t="shared" ca="1" si="0"/>
        <v>#NAME?</v>
      </c>
      <c r="G40" s="18">
        <f t="shared" si="1"/>
        <v>280.85217910447761</v>
      </c>
      <c r="H40" s="18" t="e">
        <f t="shared" ca="1" si="2"/>
        <v>#NAME?</v>
      </c>
    </row>
    <row r="41" spans="1:8" x14ac:dyDescent="0.25">
      <c r="A41" s="7" t="s">
        <v>47</v>
      </c>
      <c r="B41" s="20">
        <v>16</v>
      </c>
      <c r="C41" s="20"/>
      <c r="D41" s="16">
        <f t="shared" si="3"/>
        <v>330.41432835820893</v>
      </c>
      <c r="E41" s="17" t="e">
        <f t="shared" ca="1" si="0"/>
        <v>#NAME?</v>
      </c>
      <c r="G41" s="18">
        <f t="shared" si="1"/>
        <v>264.33146268656714</v>
      </c>
      <c r="H41" s="18" t="e">
        <f t="shared" ca="1" si="2"/>
        <v>#NAME?</v>
      </c>
    </row>
    <row r="42" spans="1:8" x14ac:dyDescent="0.25">
      <c r="A42" s="7" t="s">
        <v>14</v>
      </c>
      <c r="B42" s="20">
        <v>15</v>
      </c>
      <c r="C42" s="20" t="s">
        <v>1</v>
      </c>
      <c r="D42" s="16">
        <f t="shared" si="3"/>
        <v>309.76343283582088</v>
      </c>
      <c r="E42" s="17" t="e">
        <f t="shared" ca="1" si="0"/>
        <v>#NAME?</v>
      </c>
      <c r="G42" s="18">
        <f t="shared" si="1"/>
        <v>247.81074626865671</v>
      </c>
      <c r="H42" s="18" t="e">
        <f t="shared" ca="1" si="2"/>
        <v>#NAME?</v>
      </c>
    </row>
    <row r="43" spans="1:8" x14ac:dyDescent="0.25">
      <c r="A43" s="7" t="s">
        <v>60</v>
      </c>
      <c r="B43" s="20">
        <v>3</v>
      </c>
      <c r="C43" s="20"/>
      <c r="D43" s="16">
        <f t="shared" si="3"/>
        <v>61.952686567164179</v>
      </c>
      <c r="E43" s="17" t="e">
        <f t="shared" ca="1" si="0"/>
        <v>#NAME?</v>
      </c>
      <c r="G43" s="18">
        <f t="shared" si="1"/>
        <v>49.562149253731349</v>
      </c>
      <c r="H43" s="18" t="e">
        <f t="shared" ca="1" si="2"/>
        <v>#NAME?</v>
      </c>
    </row>
    <row r="44" spans="1:8" ht="19.5" customHeight="1" x14ac:dyDescent="0.25">
      <c r="A44" s="7" t="s">
        <v>55</v>
      </c>
      <c r="B44" s="20">
        <v>5</v>
      </c>
      <c r="C44" s="20"/>
      <c r="D44" s="16">
        <f t="shared" si="3"/>
        <v>103.25447761194029</v>
      </c>
      <c r="E44" s="17" t="e">
        <f t="shared" ca="1" si="0"/>
        <v>#NAME?</v>
      </c>
      <c r="G44" s="18">
        <f t="shared" si="1"/>
        <v>82.603582089552233</v>
      </c>
      <c r="H44" s="18" t="e">
        <f t="shared" ca="1" si="2"/>
        <v>#NAME?</v>
      </c>
    </row>
    <row r="45" spans="1:8" x14ac:dyDescent="0.25">
      <c r="A45" s="7" t="s">
        <v>57</v>
      </c>
      <c r="B45" s="20">
        <v>4</v>
      </c>
      <c r="C45" s="20"/>
      <c r="D45" s="16">
        <f t="shared" si="3"/>
        <v>82.603582089552233</v>
      </c>
      <c r="E45" s="17" t="e">
        <f t="shared" ca="1" si="0"/>
        <v>#NAME?</v>
      </c>
      <c r="G45" s="18">
        <f t="shared" si="1"/>
        <v>66.082865671641784</v>
      </c>
      <c r="H45" s="18" t="e">
        <f t="shared" ca="1" si="2"/>
        <v>#NAME?</v>
      </c>
    </row>
    <row r="46" spans="1:8" x14ac:dyDescent="0.25">
      <c r="A46" s="7" t="s">
        <v>40</v>
      </c>
      <c r="B46" s="20">
        <v>10</v>
      </c>
      <c r="C46" s="20"/>
      <c r="D46" s="16">
        <f t="shared" si="3"/>
        <v>206.50895522388058</v>
      </c>
      <c r="E46" s="17" t="e">
        <f t="shared" ca="1" si="0"/>
        <v>#NAME?</v>
      </c>
      <c r="G46" s="18">
        <f t="shared" si="1"/>
        <v>165.20716417910447</v>
      </c>
      <c r="H46" s="18" t="e">
        <f t="shared" ca="1" si="2"/>
        <v>#NAME?</v>
      </c>
    </row>
    <row r="47" spans="1:8" x14ac:dyDescent="0.25">
      <c r="A47" s="7" t="s">
        <v>15</v>
      </c>
      <c r="B47" s="20">
        <v>21</v>
      </c>
      <c r="C47" s="20" t="s">
        <v>1</v>
      </c>
      <c r="D47" s="16">
        <f t="shared" si="3"/>
        <v>433.66880597014921</v>
      </c>
      <c r="E47" s="17" t="e">
        <f t="shared" ca="1" si="0"/>
        <v>#NAME?</v>
      </c>
      <c r="G47" s="18">
        <f t="shared" si="1"/>
        <v>346.93504477611941</v>
      </c>
      <c r="H47" s="18" t="e">
        <f t="shared" ca="1" si="2"/>
        <v>#NAME?</v>
      </c>
    </row>
    <row r="48" spans="1:8" x14ac:dyDescent="0.25">
      <c r="A48" s="7" t="s">
        <v>44</v>
      </c>
      <c r="B48" s="20">
        <v>15</v>
      </c>
      <c r="C48" s="20"/>
      <c r="D48" s="16">
        <f t="shared" si="3"/>
        <v>309.76343283582088</v>
      </c>
      <c r="E48" s="17" t="e">
        <f t="shared" ca="1" si="0"/>
        <v>#NAME?</v>
      </c>
      <c r="G48" s="18">
        <f t="shared" si="1"/>
        <v>247.81074626865671</v>
      </c>
      <c r="H48" s="18" t="e">
        <f t="shared" ca="1" si="2"/>
        <v>#NAME?</v>
      </c>
    </row>
    <row r="49" spans="1:9" x14ac:dyDescent="0.25">
      <c r="A49" s="7" t="s">
        <v>16</v>
      </c>
      <c r="B49" s="20">
        <v>7</v>
      </c>
      <c r="C49" s="20"/>
      <c r="D49" s="16">
        <f t="shared" si="3"/>
        <v>144.55626865671641</v>
      </c>
      <c r="E49" s="17" t="e">
        <f t="shared" ca="1" si="0"/>
        <v>#NAME?</v>
      </c>
      <c r="G49" s="18">
        <f t="shared" si="1"/>
        <v>115.64501492537313</v>
      </c>
      <c r="H49" s="18" t="e">
        <f t="shared" ca="1" si="2"/>
        <v>#NAME?</v>
      </c>
    </row>
    <row r="50" spans="1:9" x14ac:dyDescent="0.25">
      <c r="A50" s="7" t="s">
        <v>50</v>
      </c>
      <c r="B50" s="20">
        <v>5</v>
      </c>
      <c r="C50" s="20" t="s">
        <v>1</v>
      </c>
      <c r="D50" s="16">
        <f t="shared" si="3"/>
        <v>103.25447761194029</v>
      </c>
      <c r="E50" s="17" t="e">
        <f t="shared" ca="1" si="0"/>
        <v>#NAME?</v>
      </c>
      <c r="G50" s="18">
        <f t="shared" si="1"/>
        <v>82.603582089552233</v>
      </c>
      <c r="H50" s="18" t="e">
        <f t="shared" ca="1" si="2"/>
        <v>#NAME?</v>
      </c>
    </row>
    <row r="51" spans="1:9" x14ac:dyDescent="0.25">
      <c r="A51" s="7" t="s">
        <v>17</v>
      </c>
      <c r="B51" s="20">
        <v>25</v>
      </c>
      <c r="C51" s="20" t="s">
        <v>1</v>
      </c>
      <c r="D51" s="16">
        <f t="shared" si="3"/>
        <v>516.27238805970148</v>
      </c>
      <c r="E51" s="17" t="e">
        <f t="shared" ca="1" si="0"/>
        <v>#NAME?</v>
      </c>
      <c r="G51" s="18">
        <f t="shared" si="1"/>
        <v>413.01791044776121</v>
      </c>
      <c r="H51" s="18" t="e">
        <f t="shared" ca="1" si="2"/>
        <v>#NAME?</v>
      </c>
    </row>
    <row r="52" spans="1:9" x14ac:dyDescent="0.25">
      <c r="A52" s="7" t="s">
        <v>18</v>
      </c>
      <c r="B52" s="20">
        <v>25</v>
      </c>
      <c r="C52" s="20" t="s">
        <v>1</v>
      </c>
      <c r="D52" s="16">
        <f t="shared" si="3"/>
        <v>516.27238805970148</v>
      </c>
      <c r="E52" s="17" t="e">
        <f t="shared" ca="1" si="0"/>
        <v>#NAME?</v>
      </c>
      <c r="G52" s="18">
        <f t="shared" si="1"/>
        <v>413.01791044776121</v>
      </c>
      <c r="H52" s="18" t="e">
        <f t="shared" ca="1" si="2"/>
        <v>#NAME?</v>
      </c>
    </row>
    <row r="53" spans="1:9" x14ac:dyDescent="0.25">
      <c r="A53" s="7" t="s">
        <v>56</v>
      </c>
      <c r="B53" s="20">
        <v>7</v>
      </c>
      <c r="C53" s="20"/>
      <c r="D53" s="16">
        <f t="shared" si="3"/>
        <v>144.55626865671641</v>
      </c>
      <c r="E53" s="17" t="e">
        <f t="shared" ca="1" si="0"/>
        <v>#NAME?</v>
      </c>
      <c r="G53" s="18">
        <f t="shared" si="1"/>
        <v>115.64501492537313</v>
      </c>
      <c r="H53" s="18" t="e">
        <f t="shared" ca="1" si="2"/>
        <v>#NAME?</v>
      </c>
    </row>
    <row r="54" spans="1:9" x14ac:dyDescent="0.25">
      <c r="A54" s="7" t="s">
        <v>19</v>
      </c>
      <c r="B54" s="20">
        <v>25</v>
      </c>
      <c r="C54" s="20" t="s">
        <v>1</v>
      </c>
      <c r="D54" s="16">
        <f t="shared" si="3"/>
        <v>516.27238805970148</v>
      </c>
      <c r="E54" s="17" t="e">
        <f t="shared" ca="1" si="0"/>
        <v>#NAME?</v>
      </c>
      <c r="G54" s="18">
        <f t="shared" si="1"/>
        <v>413.01791044776121</v>
      </c>
      <c r="H54" s="18" t="e">
        <f t="shared" ca="1" si="2"/>
        <v>#NAME?</v>
      </c>
    </row>
    <row r="55" spans="1:9" x14ac:dyDescent="0.25">
      <c r="A55" s="7" t="s">
        <v>20</v>
      </c>
      <c r="B55" s="20">
        <v>8</v>
      </c>
      <c r="C55" s="20" t="s">
        <v>1</v>
      </c>
      <c r="D55" s="16">
        <f t="shared" si="3"/>
        <v>165.20716417910447</v>
      </c>
      <c r="E55" s="17" t="e">
        <f t="shared" ca="1" si="0"/>
        <v>#NAME?</v>
      </c>
      <c r="G55" s="18">
        <f t="shared" si="1"/>
        <v>132.16573134328357</v>
      </c>
      <c r="H55" s="18" t="e">
        <f t="shared" ca="1" si="2"/>
        <v>#NAME?</v>
      </c>
    </row>
    <row r="56" spans="1:9" x14ac:dyDescent="0.25">
      <c r="A56" s="7" t="s">
        <v>21</v>
      </c>
      <c r="B56" s="20">
        <v>14</v>
      </c>
      <c r="C56" s="20" t="s">
        <v>1</v>
      </c>
      <c r="D56" s="16">
        <f t="shared" si="3"/>
        <v>289.11253731343282</v>
      </c>
      <c r="E56" s="17" t="e">
        <f t="shared" ca="1" si="0"/>
        <v>#NAME?</v>
      </c>
      <c r="G56" s="18">
        <f t="shared" si="1"/>
        <v>231.29002985074627</v>
      </c>
      <c r="H56" s="18" t="e">
        <f t="shared" ca="1" si="2"/>
        <v>#NAME?</v>
      </c>
    </row>
    <row r="57" spans="1:9" x14ac:dyDescent="0.25">
      <c r="A57" s="7" t="s">
        <v>22</v>
      </c>
      <c r="B57" s="20">
        <v>5</v>
      </c>
      <c r="C57" s="20" t="s">
        <v>1</v>
      </c>
      <c r="D57" s="16">
        <f t="shared" si="3"/>
        <v>103.25447761194029</v>
      </c>
      <c r="E57" s="17" t="e">
        <f t="shared" ca="1" si="0"/>
        <v>#NAME?</v>
      </c>
      <c r="G57" s="18">
        <f t="shared" si="1"/>
        <v>82.603582089552233</v>
      </c>
      <c r="H57" s="18" t="e">
        <f t="shared" ca="1" si="2"/>
        <v>#NAME?</v>
      </c>
    </row>
    <row r="58" spans="1:9" x14ac:dyDescent="0.25">
      <c r="A58" s="7" t="s">
        <v>23</v>
      </c>
      <c r="B58" s="20">
        <v>21</v>
      </c>
      <c r="C58" s="20" t="s">
        <v>1</v>
      </c>
      <c r="D58" s="16">
        <f t="shared" si="3"/>
        <v>433.66880597014921</v>
      </c>
      <c r="E58" s="17" t="e">
        <f t="shared" ca="1" si="0"/>
        <v>#NAME?</v>
      </c>
      <c r="G58" s="18">
        <f t="shared" si="1"/>
        <v>346.93504477611941</v>
      </c>
      <c r="H58" s="18" t="e">
        <f t="shared" ca="1" si="2"/>
        <v>#NAME?</v>
      </c>
    </row>
    <row r="59" spans="1:9" x14ac:dyDescent="0.25">
      <c r="A59" s="7" t="s">
        <v>24</v>
      </c>
      <c r="B59" s="20">
        <v>32</v>
      </c>
      <c r="C59" s="20" t="s">
        <v>1</v>
      </c>
      <c r="D59" s="16">
        <f t="shared" si="3"/>
        <v>660.82865671641787</v>
      </c>
      <c r="E59" s="17" t="e">
        <f t="shared" ca="1" si="0"/>
        <v>#NAME?</v>
      </c>
      <c r="G59" s="18">
        <f t="shared" si="1"/>
        <v>528.66292537313427</v>
      </c>
      <c r="H59" s="18" t="e">
        <f t="shared" ca="1" si="2"/>
        <v>#NAME?</v>
      </c>
    </row>
    <row r="60" spans="1:9" x14ac:dyDescent="0.25">
      <c r="A60" s="7" t="s">
        <v>25</v>
      </c>
      <c r="B60" s="20">
        <v>22</v>
      </c>
      <c r="C60" s="20" t="s">
        <v>1</v>
      </c>
      <c r="D60" s="16">
        <f t="shared" si="3"/>
        <v>454.31970149253726</v>
      </c>
      <c r="E60" s="17" t="e">
        <f t="shared" ca="1" si="0"/>
        <v>#NAME?</v>
      </c>
      <c r="G60" s="18">
        <f t="shared" si="1"/>
        <v>363.45576119402983</v>
      </c>
      <c r="H60" s="18" t="e">
        <f t="shared" ca="1" si="2"/>
        <v>#NAME?</v>
      </c>
    </row>
    <row r="61" spans="1:9" x14ac:dyDescent="0.25">
      <c r="A61" s="7" t="s">
        <v>26</v>
      </c>
      <c r="B61" s="20">
        <v>34</v>
      </c>
      <c r="C61" s="20" t="s">
        <v>1</v>
      </c>
      <c r="D61" s="16">
        <f t="shared" si="3"/>
        <v>702.13044776119398</v>
      </c>
      <c r="E61" s="17" t="e">
        <f t="shared" ca="1" si="0"/>
        <v>#NAME?</v>
      </c>
      <c r="G61" s="18">
        <f t="shared" si="1"/>
        <v>561.70435820895523</v>
      </c>
      <c r="H61" s="18" t="e">
        <f t="shared" ca="1" si="2"/>
        <v>#NAME?</v>
      </c>
    </row>
    <row r="62" spans="1:9" x14ac:dyDescent="0.25">
      <c r="A62" s="7" t="s">
        <v>41</v>
      </c>
      <c r="B62" s="20">
        <v>7</v>
      </c>
      <c r="C62" s="20"/>
      <c r="D62" s="16">
        <f t="shared" si="3"/>
        <v>144.55626865671641</v>
      </c>
      <c r="E62" s="17" t="e">
        <f t="shared" ca="1" si="0"/>
        <v>#NAME?</v>
      </c>
      <c r="G62" s="18">
        <f t="shared" si="1"/>
        <v>115.64501492537313</v>
      </c>
      <c r="H62" s="18" t="e">
        <f t="shared" ca="1" si="2"/>
        <v>#NAME?</v>
      </c>
    </row>
    <row r="63" spans="1:9" x14ac:dyDescent="0.25">
      <c r="A63" s="7" t="s">
        <v>27</v>
      </c>
      <c r="B63" s="20">
        <v>14</v>
      </c>
      <c r="C63" s="20" t="s">
        <v>1</v>
      </c>
      <c r="D63" s="16">
        <f t="shared" si="3"/>
        <v>289.11253731343282</v>
      </c>
      <c r="E63" s="17" t="e">
        <f t="shared" ca="1" si="0"/>
        <v>#NAME?</v>
      </c>
      <c r="G63" s="18">
        <f t="shared" si="1"/>
        <v>231.29002985074627</v>
      </c>
      <c r="H63" s="18" t="e">
        <f t="shared" ca="1" si="2"/>
        <v>#NAME?</v>
      </c>
    </row>
    <row r="64" spans="1:9" s="3" customFormat="1" x14ac:dyDescent="0.25">
      <c r="A64" s="8" t="s">
        <v>71</v>
      </c>
      <c r="B64" s="21">
        <f>SUM(B3:B63)</f>
        <v>871</v>
      </c>
      <c r="C64" s="21">
        <f>E65/B64</f>
        <v>20.650895522388058</v>
      </c>
      <c r="D64" s="22">
        <f>SUM(D3:D63)</f>
        <v>17986.930000000022</v>
      </c>
      <c r="E64" s="23" t="e">
        <f ca="1">SUM(E3:E63)</f>
        <v>#NAME?</v>
      </c>
      <c r="F64" s="24" t="e">
        <f ca="1">D64-E64</f>
        <v>#NAME?</v>
      </c>
      <c r="G64" s="25">
        <f>SUM(G3:G63)</f>
        <v>14389.543999999996</v>
      </c>
      <c r="H64" s="26" t="e">
        <f ca="1">SUM(H3:H63)</f>
        <v>#NAME?</v>
      </c>
      <c r="I64" s="2" t="e">
        <f ca="1">G64-H64</f>
        <v>#NAME?</v>
      </c>
    </row>
    <row r="65" spans="1:8" x14ac:dyDescent="0.25">
      <c r="A65" s="9" t="s">
        <v>32</v>
      </c>
      <c r="E65" s="27">
        <v>17986.93</v>
      </c>
      <c r="G65" s="28">
        <v>14389.55</v>
      </c>
      <c r="H65" s="29" t="e">
        <f ca="1">SUM(H5:H64)</f>
        <v>#NAME?</v>
      </c>
    </row>
    <row r="66" spans="1:8" x14ac:dyDescent="0.25">
      <c r="A66" s="9" t="s">
        <v>33</v>
      </c>
      <c r="E66" s="30">
        <f>E65*32.7%</f>
        <v>5881.7261100000005</v>
      </c>
      <c r="G66" s="31" t="e">
        <f ca="1">E65-E64</f>
        <v>#NAME?</v>
      </c>
    </row>
    <row r="67" spans="1:8" x14ac:dyDescent="0.25">
      <c r="A67" s="9" t="s">
        <v>34</v>
      </c>
      <c r="E67" s="13">
        <f>SUM(E65:E66)</f>
        <v>23868.65611</v>
      </c>
    </row>
  </sheetData>
  <autoFilter ref="A1:I67"/>
  <mergeCells count="2">
    <mergeCell ref="G1:H1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topLeftCell="A65" zoomScale="90" zoomScaleNormal="90" workbookViewId="0">
      <selection activeCell="A71" sqref="A71:A74"/>
    </sheetView>
  </sheetViews>
  <sheetFormatPr defaultColWidth="9.140625" defaultRowHeight="15.75" x14ac:dyDescent="0.25"/>
  <cols>
    <col min="1" max="1" width="16.42578125" style="39" customWidth="1"/>
    <col min="2" max="2" width="9.140625" style="40" customWidth="1"/>
    <col min="3" max="3" width="13.140625" style="38" customWidth="1"/>
    <col min="4" max="5" width="11.85546875" style="38" customWidth="1"/>
    <col min="6" max="6" width="26.85546875" style="38" customWidth="1"/>
    <col min="7" max="7" width="9.5703125" style="38" customWidth="1"/>
    <col min="8" max="9" width="11.85546875" style="38" customWidth="1"/>
    <col min="10" max="10" width="9.42578125" style="1" customWidth="1"/>
    <col min="11" max="16384" width="9.140625" style="1"/>
  </cols>
  <sheetData>
    <row r="2" spans="1:10" customFormat="1" ht="38.25" customHeight="1" x14ac:dyDescent="0.25">
      <c r="A2" s="79" t="s">
        <v>29</v>
      </c>
      <c r="B2" s="80"/>
      <c r="C2" s="80"/>
      <c r="D2" s="80"/>
      <c r="E2" s="80"/>
      <c r="F2" s="80"/>
      <c r="G2" s="42"/>
      <c r="H2" s="77" t="s">
        <v>83</v>
      </c>
      <c r="I2" s="78"/>
      <c r="J2" s="43"/>
    </row>
    <row r="3" spans="1:10" customFormat="1" ht="23.25" customHeight="1" thickBot="1" x14ac:dyDescent="0.3">
      <c r="A3" s="32" t="s">
        <v>30</v>
      </c>
      <c r="B3" s="33" t="s">
        <v>28</v>
      </c>
      <c r="C3" s="34" t="s">
        <v>72</v>
      </c>
      <c r="D3" s="34" t="s">
        <v>73</v>
      </c>
      <c r="E3" s="35" t="s">
        <v>31</v>
      </c>
      <c r="F3" s="35" t="s">
        <v>85</v>
      </c>
      <c r="G3" s="42"/>
      <c r="H3" s="36">
        <v>0.8</v>
      </c>
      <c r="I3" s="37" t="s">
        <v>35</v>
      </c>
      <c r="J3" s="43"/>
    </row>
    <row r="4" spans="1:10" customFormat="1" ht="21" customHeight="1" thickTop="1" x14ac:dyDescent="0.25">
      <c r="A4" s="5" t="s">
        <v>43</v>
      </c>
      <c r="B4" s="14">
        <v>8</v>
      </c>
      <c r="C4" s="14" t="s">
        <v>38</v>
      </c>
      <c r="D4" s="16">
        <f>B4*$C$65</f>
        <v>161.8621372328459</v>
      </c>
      <c r="E4" s="17" t="e">
        <f ca="1">_xlfn.FLOOR.MATH(D4)</f>
        <v>#NAME?</v>
      </c>
      <c r="F4" s="41" t="e">
        <f ca="1">_xlfn.IFS(AND(E4&gt;80,E4&lt;100),"BONUS TRA 80 E 100€",AND(E4&gt;101,E4&lt;500),"BONUS TRA 100 E 500€",E4&gt;501,"OLTRE 500€",E4&lt;80,"BONUS INFERIORE 80€",E4=80,"BONUS TRA 80 E 100€",E4=100,"BONUS TRA 80 E 100",E4=101,"BONUS TRA 100 E 500€",E4=500,"BONUS TRA 100 E 500 €","VERO","OK")</f>
        <v>#NAME?</v>
      </c>
      <c r="G4" s="42"/>
      <c r="H4" s="18">
        <f>D4*80%</f>
        <v>129.48970978627673</v>
      </c>
      <c r="I4" s="18" t="e">
        <f ca="1">E4*80%</f>
        <v>#NAME?</v>
      </c>
      <c r="J4" s="43"/>
    </row>
    <row r="5" spans="1:10" customFormat="1" x14ac:dyDescent="0.25">
      <c r="A5" s="6" t="s">
        <v>53</v>
      </c>
      <c r="B5" s="10">
        <v>6</v>
      </c>
      <c r="C5" s="10" t="s">
        <v>1</v>
      </c>
      <c r="D5" s="16">
        <f>B5*$C$65</f>
        <v>121.39660292463442</v>
      </c>
      <c r="E5" s="17" t="e">
        <f t="shared" ref="E5:E64" ca="1" si="0">_xlfn.FLOOR.MATH(D5)</f>
        <v>#NAME?</v>
      </c>
      <c r="F5" s="41" t="e">
        <f t="shared" ref="F5:F64" ca="1" si="1">_xlfn.IFS(AND(E5&gt;80,E5&lt;100),"BONUS TRA 80 E 100€",AND(E5&gt;101,E5&lt;500),"BONUS TRA 100 E 500€",E5&gt;501,"OLTRE 500€",E5&lt;80,"BONUS INFERIORE 80€",E5=80,"BONUS TRA 80 E 100€",E5=100,"BONUS TRA 80 E 100",E5=101,"BONUS TRA 100 E 500€",E5=500,"BONUS TRA 100 E 500 €","VERO","OK")</f>
        <v>#NAME?</v>
      </c>
      <c r="G5" s="42"/>
      <c r="H5" s="18">
        <f t="shared" ref="H5:I64" si="2">D5*80%</f>
        <v>97.117282339707543</v>
      </c>
      <c r="I5" s="18" t="e">
        <f t="shared" ca="1" si="2"/>
        <v>#NAME?</v>
      </c>
      <c r="J5" s="43"/>
    </row>
    <row r="6" spans="1:10" customFormat="1" x14ac:dyDescent="0.25">
      <c r="A6" s="7" t="s">
        <v>0</v>
      </c>
      <c r="B6" s="19">
        <v>33</v>
      </c>
      <c r="C6" s="20" t="s">
        <v>1</v>
      </c>
      <c r="D6" s="16">
        <f t="shared" ref="D6:D64" si="3">B6*$C$65</f>
        <v>667.68131608548936</v>
      </c>
      <c r="E6" s="17" t="e">
        <f t="shared" ca="1" si="0"/>
        <v>#NAME?</v>
      </c>
      <c r="F6" s="41" t="e">
        <f t="shared" ca="1" si="1"/>
        <v>#NAME?</v>
      </c>
      <c r="G6" s="42"/>
      <c r="H6" s="18">
        <f t="shared" si="2"/>
        <v>534.14505286839153</v>
      </c>
      <c r="I6" s="18" t="e">
        <f t="shared" ca="1" si="2"/>
        <v>#NAME?</v>
      </c>
      <c r="J6" s="43"/>
    </row>
    <row r="7" spans="1:10" customFormat="1" x14ac:dyDescent="0.25">
      <c r="A7" s="7" t="s">
        <v>62</v>
      </c>
      <c r="B7" s="19">
        <v>4</v>
      </c>
      <c r="C7" s="20" t="s">
        <v>1</v>
      </c>
      <c r="D7" s="16">
        <f t="shared" si="3"/>
        <v>80.931068616422948</v>
      </c>
      <c r="E7" s="17" t="e">
        <f t="shared" ca="1" si="0"/>
        <v>#NAME?</v>
      </c>
      <c r="F7" s="41" t="e">
        <f t="shared" ca="1" si="1"/>
        <v>#NAME?</v>
      </c>
      <c r="G7" s="42"/>
      <c r="H7" s="18">
        <f t="shared" si="2"/>
        <v>64.744854893138367</v>
      </c>
      <c r="I7" s="18" t="e">
        <f t="shared" ca="1" si="2"/>
        <v>#NAME?</v>
      </c>
      <c r="J7" s="43"/>
    </row>
    <row r="8" spans="1:10" customFormat="1" x14ac:dyDescent="0.25">
      <c r="A8" s="7" t="s">
        <v>59</v>
      </c>
      <c r="B8" s="20">
        <v>5</v>
      </c>
      <c r="C8" s="20" t="s">
        <v>1</v>
      </c>
      <c r="D8" s="16">
        <f t="shared" si="3"/>
        <v>101.16383577052869</v>
      </c>
      <c r="E8" s="17" t="e">
        <f t="shared" ca="1" si="0"/>
        <v>#NAME?</v>
      </c>
      <c r="F8" s="41" t="e">
        <f t="shared" ca="1" si="1"/>
        <v>#NAME?</v>
      </c>
      <c r="G8" s="42"/>
      <c r="H8" s="18">
        <f t="shared" si="2"/>
        <v>80.931068616422962</v>
      </c>
      <c r="I8" s="18" t="e">
        <f t="shared" ca="1" si="2"/>
        <v>#NAME?</v>
      </c>
      <c r="J8" s="43"/>
    </row>
    <row r="9" spans="1:10" customFormat="1" x14ac:dyDescent="0.25">
      <c r="A9" s="7" t="s">
        <v>66</v>
      </c>
      <c r="B9" s="20">
        <v>36</v>
      </c>
      <c r="C9" s="20" t="s">
        <v>1</v>
      </c>
      <c r="D9" s="16">
        <f t="shared" si="3"/>
        <v>728.37961754780656</v>
      </c>
      <c r="E9" s="17" t="e">
        <f t="shared" ca="1" si="0"/>
        <v>#NAME?</v>
      </c>
      <c r="F9" s="41" t="e">
        <f t="shared" ca="1" si="1"/>
        <v>#NAME?</v>
      </c>
      <c r="G9" s="42"/>
      <c r="H9" s="18">
        <f t="shared" si="2"/>
        <v>582.70369403824532</v>
      </c>
      <c r="I9" s="18" t="e">
        <f t="shared" ca="1" si="2"/>
        <v>#NAME?</v>
      </c>
      <c r="J9" s="43"/>
    </row>
    <row r="10" spans="1:10" customFormat="1" x14ac:dyDescent="0.25">
      <c r="A10" s="7" t="s">
        <v>2</v>
      </c>
      <c r="B10" s="20">
        <v>22</v>
      </c>
      <c r="C10" s="20" t="s">
        <v>1</v>
      </c>
      <c r="D10" s="16">
        <f t="shared" si="3"/>
        <v>445.1208773903262</v>
      </c>
      <c r="E10" s="17" t="e">
        <f t="shared" ca="1" si="0"/>
        <v>#NAME?</v>
      </c>
      <c r="F10" s="41" t="e">
        <f t="shared" ca="1" si="1"/>
        <v>#NAME?</v>
      </c>
      <c r="G10" s="42"/>
      <c r="H10" s="18">
        <f t="shared" si="2"/>
        <v>356.09670191226098</v>
      </c>
      <c r="I10" s="18" t="e">
        <f t="shared" ca="1" si="2"/>
        <v>#NAME?</v>
      </c>
      <c r="J10" s="43"/>
    </row>
    <row r="11" spans="1:10" customFormat="1" x14ac:dyDescent="0.25">
      <c r="A11" s="7" t="s">
        <v>3</v>
      </c>
      <c r="B11" s="20">
        <v>5</v>
      </c>
      <c r="C11" s="20" t="s">
        <v>1</v>
      </c>
      <c r="D11" s="16">
        <f t="shared" si="3"/>
        <v>101.16383577052869</v>
      </c>
      <c r="E11" s="17" t="e">
        <f t="shared" ca="1" si="0"/>
        <v>#NAME?</v>
      </c>
      <c r="F11" s="41" t="e">
        <f t="shared" ca="1" si="1"/>
        <v>#NAME?</v>
      </c>
      <c r="G11" s="42"/>
      <c r="H11" s="18">
        <f t="shared" si="2"/>
        <v>80.931068616422962</v>
      </c>
      <c r="I11" s="18" t="e">
        <f t="shared" ca="1" si="2"/>
        <v>#NAME?</v>
      </c>
      <c r="J11" s="43"/>
    </row>
    <row r="12" spans="1:10" customFormat="1" x14ac:dyDescent="0.25">
      <c r="A12" s="7" t="s">
        <v>4</v>
      </c>
      <c r="B12" s="20">
        <v>30</v>
      </c>
      <c r="C12" s="20" t="s">
        <v>1</v>
      </c>
      <c r="D12" s="16">
        <f t="shared" si="3"/>
        <v>606.98301462317215</v>
      </c>
      <c r="E12" s="17" t="e">
        <f t="shared" ca="1" si="0"/>
        <v>#NAME?</v>
      </c>
      <c r="F12" s="41" t="e">
        <f t="shared" ca="1" si="1"/>
        <v>#NAME?</v>
      </c>
      <c r="G12" s="42"/>
      <c r="H12" s="18">
        <f t="shared" si="2"/>
        <v>485.58641169853774</v>
      </c>
      <c r="I12" s="18" t="e">
        <f t="shared" ca="1" si="2"/>
        <v>#NAME?</v>
      </c>
      <c r="J12" s="43"/>
    </row>
    <row r="13" spans="1:10" customFormat="1" x14ac:dyDescent="0.25">
      <c r="A13" s="7" t="s">
        <v>42</v>
      </c>
      <c r="B13" s="20">
        <v>27</v>
      </c>
      <c r="C13" s="20" t="s">
        <v>1</v>
      </c>
      <c r="D13" s="16">
        <f t="shared" si="3"/>
        <v>546.28471316085495</v>
      </c>
      <c r="E13" s="17" t="e">
        <f t="shared" ca="1" si="0"/>
        <v>#NAME?</v>
      </c>
      <c r="F13" s="41" t="e">
        <f t="shared" ca="1" si="1"/>
        <v>#NAME?</v>
      </c>
      <c r="G13" s="42"/>
      <c r="H13" s="18">
        <f t="shared" si="2"/>
        <v>437.02777052868396</v>
      </c>
      <c r="I13" s="18" t="e">
        <f t="shared" ca="1" si="2"/>
        <v>#NAME?</v>
      </c>
      <c r="J13" s="43"/>
    </row>
    <row r="14" spans="1:10" customFormat="1" x14ac:dyDescent="0.25">
      <c r="A14" s="7" t="s">
        <v>67</v>
      </c>
      <c r="B14" s="20">
        <v>4</v>
      </c>
      <c r="C14" s="20" t="s">
        <v>1</v>
      </c>
      <c r="D14" s="16">
        <f t="shared" si="3"/>
        <v>80.931068616422948</v>
      </c>
      <c r="E14" s="17" t="e">
        <f t="shared" ca="1" si="0"/>
        <v>#NAME?</v>
      </c>
      <c r="F14" s="41" t="e">
        <f t="shared" ca="1" si="1"/>
        <v>#NAME?</v>
      </c>
      <c r="G14" s="42"/>
      <c r="H14" s="18">
        <f t="shared" si="2"/>
        <v>64.744854893138367</v>
      </c>
      <c r="I14" s="18" t="e">
        <f t="shared" ca="1" si="2"/>
        <v>#NAME?</v>
      </c>
      <c r="J14" s="43"/>
    </row>
    <row r="15" spans="1:10" customFormat="1" x14ac:dyDescent="0.25">
      <c r="A15" s="7" t="s">
        <v>5</v>
      </c>
      <c r="B15" s="20">
        <v>4</v>
      </c>
      <c r="C15" s="20" t="s">
        <v>1</v>
      </c>
      <c r="D15" s="16">
        <f t="shared" si="3"/>
        <v>80.931068616422948</v>
      </c>
      <c r="E15" s="17" t="e">
        <f t="shared" ca="1" si="0"/>
        <v>#NAME?</v>
      </c>
      <c r="F15" s="41" t="e">
        <f t="shared" ca="1" si="1"/>
        <v>#NAME?</v>
      </c>
      <c r="G15" s="42"/>
      <c r="H15" s="18">
        <f t="shared" si="2"/>
        <v>64.744854893138367</v>
      </c>
      <c r="I15" s="18" t="e">
        <f t="shared" ca="1" si="2"/>
        <v>#NAME?</v>
      </c>
      <c r="J15" s="43"/>
    </row>
    <row r="16" spans="1:10" customFormat="1" x14ac:dyDescent="0.25">
      <c r="A16" s="7" t="s">
        <v>6</v>
      </c>
      <c r="B16" s="20">
        <v>10</v>
      </c>
      <c r="C16" s="20" t="s">
        <v>1</v>
      </c>
      <c r="D16" s="16">
        <f t="shared" si="3"/>
        <v>202.32767154105738</v>
      </c>
      <c r="E16" s="17" t="e">
        <f t="shared" ca="1" si="0"/>
        <v>#NAME?</v>
      </c>
      <c r="F16" s="41" t="e">
        <f t="shared" ca="1" si="1"/>
        <v>#NAME?</v>
      </c>
      <c r="G16" s="42"/>
      <c r="H16" s="18">
        <f t="shared" si="2"/>
        <v>161.86213723284592</v>
      </c>
      <c r="I16" s="18" t="e">
        <f t="shared" ca="1" si="2"/>
        <v>#NAME?</v>
      </c>
      <c r="J16" s="43"/>
    </row>
    <row r="17" spans="1:10" customFormat="1" ht="18" customHeight="1" x14ac:dyDescent="0.25">
      <c r="A17" s="7" t="s">
        <v>7</v>
      </c>
      <c r="B17" s="20">
        <v>33</v>
      </c>
      <c r="C17" s="20" t="s">
        <v>1</v>
      </c>
      <c r="D17" s="16">
        <f t="shared" si="3"/>
        <v>667.68131608548936</v>
      </c>
      <c r="E17" s="17" t="e">
        <f t="shared" ca="1" si="0"/>
        <v>#NAME?</v>
      </c>
      <c r="F17" s="41" t="e">
        <f t="shared" ca="1" si="1"/>
        <v>#NAME?</v>
      </c>
      <c r="G17" s="42"/>
      <c r="H17" s="18">
        <f t="shared" si="2"/>
        <v>534.14505286839153</v>
      </c>
      <c r="I17" s="18" t="e">
        <f t="shared" ca="1" si="2"/>
        <v>#NAME?</v>
      </c>
      <c r="J17" s="43"/>
    </row>
    <row r="18" spans="1:10" customFormat="1" x14ac:dyDescent="0.25">
      <c r="A18" s="7" t="s">
        <v>51</v>
      </c>
      <c r="B18" s="20">
        <v>4</v>
      </c>
      <c r="C18" s="20" t="s">
        <v>1</v>
      </c>
      <c r="D18" s="16">
        <f t="shared" si="3"/>
        <v>80.931068616422948</v>
      </c>
      <c r="E18" s="17" t="e">
        <f t="shared" ca="1" si="0"/>
        <v>#NAME?</v>
      </c>
      <c r="F18" s="41" t="e">
        <f t="shared" ca="1" si="1"/>
        <v>#NAME?</v>
      </c>
      <c r="G18" s="42"/>
      <c r="H18" s="18">
        <f t="shared" si="2"/>
        <v>64.744854893138367</v>
      </c>
      <c r="I18" s="18" t="e">
        <f t="shared" ca="1" si="2"/>
        <v>#NAME?</v>
      </c>
      <c r="J18" s="43"/>
    </row>
    <row r="19" spans="1:10" customFormat="1" x14ac:dyDescent="0.25">
      <c r="A19" s="7" t="s">
        <v>49</v>
      </c>
      <c r="B19" s="20">
        <v>4</v>
      </c>
      <c r="C19" s="20" t="s">
        <v>1</v>
      </c>
      <c r="D19" s="16">
        <f t="shared" si="3"/>
        <v>80.931068616422948</v>
      </c>
      <c r="E19" s="17" t="e">
        <f t="shared" ca="1" si="0"/>
        <v>#NAME?</v>
      </c>
      <c r="F19" s="41" t="e">
        <f t="shared" ca="1" si="1"/>
        <v>#NAME?</v>
      </c>
      <c r="G19" s="42"/>
      <c r="H19" s="18">
        <f t="shared" si="2"/>
        <v>64.744854893138367</v>
      </c>
      <c r="I19" s="18" t="e">
        <f t="shared" ca="1" si="2"/>
        <v>#NAME?</v>
      </c>
      <c r="J19" s="43"/>
    </row>
    <row r="20" spans="1:10" customFormat="1" x14ac:dyDescent="0.25">
      <c r="A20" s="7" t="s">
        <v>70</v>
      </c>
      <c r="B20" s="20">
        <v>5</v>
      </c>
      <c r="C20" s="20" t="s">
        <v>1</v>
      </c>
      <c r="D20" s="16">
        <f t="shared" si="3"/>
        <v>101.16383577052869</v>
      </c>
      <c r="E20" s="17" t="e">
        <f t="shared" ca="1" si="0"/>
        <v>#NAME?</v>
      </c>
      <c r="F20" s="41" t="e">
        <f t="shared" ca="1" si="1"/>
        <v>#NAME?</v>
      </c>
      <c r="G20" s="42"/>
      <c r="H20" s="18">
        <f t="shared" si="2"/>
        <v>80.931068616422962</v>
      </c>
      <c r="I20" s="18" t="e">
        <f t="shared" ca="1" si="2"/>
        <v>#NAME?</v>
      </c>
      <c r="J20" s="43"/>
    </row>
    <row r="21" spans="1:10" customFormat="1" x14ac:dyDescent="0.25">
      <c r="A21" s="7" t="s">
        <v>61</v>
      </c>
      <c r="B21" s="20">
        <v>4</v>
      </c>
      <c r="C21" s="20" t="s">
        <v>1</v>
      </c>
      <c r="D21" s="16">
        <f t="shared" si="3"/>
        <v>80.931068616422948</v>
      </c>
      <c r="E21" s="17" t="e">
        <f t="shared" ca="1" si="0"/>
        <v>#NAME?</v>
      </c>
      <c r="F21" s="41" t="e">
        <f t="shared" ca="1" si="1"/>
        <v>#NAME?</v>
      </c>
      <c r="G21" s="42"/>
      <c r="H21" s="18">
        <f t="shared" si="2"/>
        <v>64.744854893138367</v>
      </c>
      <c r="I21" s="18" t="e">
        <f t="shared" ca="1" si="2"/>
        <v>#NAME?</v>
      </c>
      <c r="J21" s="43"/>
    </row>
    <row r="22" spans="1:10" customFormat="1" x14ac:dyDescent="0.25">
      <c r="A22" s="7" t="s">
        <v>45</v>
      </c>
      <c r="B22" s="20">
        <v>45</v>
      </c>
      <c r="C22" s="20" t="s">
        <v>1</v>
      </c>
      <c r="D22" s="16">
        <f t="shared" si="3"/>
        <v>910.47452193475817</v>
      </c>
      <c r="E22" s="17" t="e">
        <f t="shared" ca="1" si="0"/>
        <v>#NAME?</v>
      </c>
      <c r="F22" s="41" t="e">
        <f t="shared" ca="1" si="1"/>
        <v>#NAME?</v>
      </c>
      <c r="G22" s="42"/>
      <c r="H22" s="18">
        <f t="shared" si="2"/>
        <v>728.37961754780656</v>
      </c>
      <c r="I22" s="18" t="e">
        <f t="shared" ca="1" si="2"/>
        <v>#NAME?</v>
      </c>
      <c r="J22" s="43"/>
    </row>
    <row r="23" spans="1:10" customFormat="1" ht="18.75" customHeight="1" x14ac:dyDescent="0.25">
      <c r="A23" s="7" t="s">
        <v>64</v>
      </c>
      <c r="B23" s="20">
        <v>4</v>
      </c>
      <c r="C23" s="20" t="s">
        <v>1</v>
      </c>
      <c r="D23" s="16">
        <f t="shared" si="3"/>
        <v>80.931068616422948</v>
      </c>
      <c r="E23" s="17" t="e">
        <f t="shared" ca="1" si="0"/>
        <v>#NAME?</v>
      </c>
      <c r="F23" s="41" t="e">
        <f t="shared" ca="1" si="1"/>
        <v>#NAME?</v>
      </c>
      <c r="G23" s="42"/>
      <c r="H23" s="18">
        <f t="shared" si="2"/>
        <v>64.744854893138367</v>
      </c>
      <c r="I23" s="18" t="e">
        <f t="shared" ca="1" si="2"/>
        <v>#NAME?</v>
      </c>
      <c r="J23" s="43"/>
    </row>
    <row r="24" spans="1:10" customFormat="1" ht="19.5" customHeight="1" x14ac:dyDescent="0.25">
      <c r="A24" s="7" t="s">
        <v>46</v>
      </c>
      <c r="B24" s="20">
        <v>7</v>
      </c>
      <c r="C24" s="20" t="s">
        <v>1</v>
      </c>
      <c r="D24" s="16">
        <f t="shared" si="3"/>
        <v>141.62937007874015</v>
      </c>
      <c r="E24" s="17" t="e">
        <f t="shared" ca="1" si="0"/>
        <v>#NAME?</v>
      </c>
      <c r="F24" s="41" t="e">
        <f t="shared" ca="1" si="1"/>
        <v>#NAME?</v>
      </c>
      <c r="G24" s="42"/>
      <c r="H24" s="18">
        <f t="shared" si="2"/>
        <v>113.30349606299212</v>
      </c>
      <c r="I24" s="18" t="e">
        <f t="shared" ca="1" si="2"/>
        <v>#NAME?</v>
      </c>
      <c r="J24" s="43"/>
    </row>
    <row r="25" spans="1:10" customFormat="1" x14ac:dyDescent="0.25">
      <c r="A25" s="7" t="s">
        <v>74</v>
      </c>
      <c r="B25" s="20">
        <v>13</v>
      </c>
      <c r="C25" s="20" t="s">
        <v>1</v>
      </c>
      <c r="D25" s="16">
        <f t="shared" si="3"/>
        <v>263.02597300337459</v>
      </c>
      <c r="E25" s="17" t="e">
        <f t="shared" ca="1" si="0"/>
        <v>#NAME?</v>
      </c>
      <c r="F25" s="41" t="e">
        <f t="shared" ca="1" si="1"/>
        <v>#NAME?</v>
      </c>
      <c r="G25" s="42"/>
      <c r="H25" s="18">
        <f t="shared" si="2"/>
        <v>210.42077840269968</v>
      </c>
      <c r="I25" s="18" t="e">
        <f t="shared" ca="1" si="2"/>
        <v>#NAME?</v>
      </c>
      <c r="J25" s="43"/>
    </row>
    <row r="26" spans="1:10" customFormat="1" x14ac:dyDescent="0.25">
      <c r="A26" s="7" t="s">
        <v>8</v>
      </c>
      <c r="B26" s="20">
        <v>20</v>
      </c>
      <c r="C26" s="20" t="s">
        <v>1</v>
      </c>
      <c r="D26" s="16">
        <f t="shared" si="3"/>
        <v>404.65534308211477</v>
      </c>
      <c r="E26" s="17" t="e">
        <f t="shared" ca="1" si="0"/>
        <v>#NAME?</v>
      </c>
      <c r="F26" s="41" t="e">
        <f t="shared" ca="1" si="1"/>
        <v>#NAME?</v>
      </c>
      <c r="G26" s="42"/>
      <c r="H26" s="18">
        <f t="shared" si="2"/>
        <v>323.72427446569185</v>
      </c>
      <c r="I26" s="18" t="e">
        <f t="shared" ca="1" si="2"/>
        <v>#NAME?</v>
      </c>
      <c r="J26" s="43"/>
    </row>
    <row r="27" spans="1:10" customFormat="1" x14ac:dyDescent="0.25">
      <c r="A27" s="7" t="s">
        <v>52</v>
      </c>
      <c r="B27" s="20">
        <v>6</v>
      </c>
      <c r="C27" s="20" t="s">
        <v>1</v>
      </c>
      <c r="D27" s="16">
        <f t="shared" si="3"/>
        <v>121.39660292463442</v>
      </c>
      <c r="E27" s="17" t="e">
        <f t="shared" ca="1" si="0"/>
        <v>#NAME?</v>
      </c>
      <c r="F27" s="41" t="e">
        <f t="shared" ca="1" si="1"/>
        <v>#NAME?</v>
      </c>
      <c r="G27" s="42"/>
      <c r="H27" s="18">
        <f t="shared" si="2"/>
        <v>97.117282339707543</v>
      </c>
      <c r="I27" s="18" t="e">
        <f t="shared" ca="1" si="2"/>
        <v>#NAME?</v>
      </c>
      <c r="J27" s="43"/>
    </row>
    <row r="28" spans="1:10" customFormat="1" x14ac:dyDescent="0.25">
      <c r="A28" s="7" t="s">
        <v>9</v>
      </c>
      <c r="B28" s="20">
        <v>4</v>
      </c>
      <c r="C28" s="20" t="s">
        <v>1</v>
      </c>
      <c r="D28" s="16">
        <f t="shared" si="3"/>
        <v>80.931068616422948</v>
      </c>
      <c r="E28" s="17" t="e">
        <f t="shared" ca="1" si="0"/>
        <v>#NAME?</v>
      </c>
      <c r="F28" s="41" t="e">
        <f t="shared" ca="1" si="1"/>
        <v>#NAME?</v>
      </c>
      <c r="G28" s="42"/>
      <c r="H28" s="18">
        <f t="shared" si="2"/>
        <v>64.744854893138367</v>
      </c>
      <c r="I28" s="18" t="e">
        <f t="shared" ca="1" si="2"/>
        <v>#NAME?</v>
      </c>
      <c r="J28" s="43"/>
    </row>
    <row r="29" spans="1:10" customFormat="1" x14ac:dyDescent="0.25">
      <c r="A29" s="7" t="s">
        <v>69</v>
      </c>
      <c r="B29" s="20">
        <v>10</v>
      </c>
      <c r="C29" s="20" t="s">
        <v>1</v>
      </c>
      <c r="D29" s="16">
        <f t="shared" si="3"/>
        <v>202.32767154105738</v>
      </c>
      <c r="E29" s="17" t="e">
        <f t="shared" ca="1" si="0"/>
        <v>#NAME?</v>
      </c>
      <c r="F29" s="41" t="e">
        <f t="shared" ca="1" si="1"/>
        <v>#NAME?</v>
      </c>
      <c r="G29" s="42"/>
      <c r="H29" s="18">
        <f t="shared" si="2"/>
        <v>161.86213723284592</v>
      </c>
      <c r="I29" s="18" t="e">
        <f t="shared" ca="1" si="2"/>
        <v>#NAME?</v>
      </c>
      <c r="J29" s="43"/>
    </row>
    <row r="30" spans="1:10" customFormat="1" x14ac:dyDescent="0.25">
      <c r="A30" s="7" t="s">
        <v>63</v>
      </c>
      <c r="B30" s="20">
        <v>6</v>
      </c>
      <c r="C30" s="20" t="s">
        <v>1</v>
      </c>
      <c r="D30" s="16">
        <f t="shared" si="3"/>
        <v>121.39660292463442</v>
      </c>
      <c r="E30" s="17" t="e">
        <f t="shared" ca="1" si="0"/>
        <v>#NAME?</v>
      </c>
      <c r="F30" s="41" t="e">
        <f t="shared" ca="1" si="1"/>
        <v>#NAME?</v>
      </c>
      <c r="G30" s="42"/>
      <c r="H30" s="18">
        <f t="shared" si="2"/>
        <v>97.117282339707543</v>
      </c>
      <c r="I30" s="18" t="e">
        <f t="shared" ca="1" si="2"/>
        <v>#NAME?</v>
      </c>
      <c r="J30" s="43"/>
    </row>
    <row r="31" spans="1:10" customFormat="1" x14ac:dyDescent="0.25">
      <c r="A31" s="7" t="s">
        <v>68</v>
      </c>
      <c r="B31" s="20">
        <v>7</v>
      </c>
      <c r="C31" s="20" t="s">
        <v>1</v>
      </c>
      <c r="D31" s="16">
        <f t="shared" si="3"/>
        <v>141.62937007874015</v>
      </c>
      <c r="E31" s="17" t="e">
        <f t="shared" ca="1" si="0"/>
        <v>#NAME?</v>
      </c>
      <c r="F31" s="41" t="e">
        <f t="shared" ca="1" si="1"/>
        <v>#NAME?</v>
      </c>
      <c r="G31" s="42"/>
      <c r="H31" s="18">
        <f t="shared" si="2"/>
        <v>113.30349606299212</v>
      </c>
      <c r="I31" s="18" t="e">
        <f t="shared" ca="1" si="2"/>
        <v>#NAME?</v>
      </c>
      <c r="J31" s="43"/>
    </row>
    <row r="32" spans="1:10" customFormat="1" x14ac:dyDescent="0.25">
      <c r="A32" s="7" t="s">
        <v>10</v>
      </c>
      <c r="B32" s="20">
        <v>45</v>
      </c>
      <c r="C32" s="20" t="s">
        <v>1</v>
      </c>
      <c r="D32" s="16">
        <f t="shared" si="3"/>
        <v>910.47452193475817</v>
      </c>
      <c r="E32" s="17" t="e">
        <f t="shared" ca="1" si="0"/>
        <v>#NAME?</v>
      </c>
      <c r="F32" s="41" t="e">
        <f t="shared" ca="1" si="1"/>
        <v>#NAME?</v>
      </c>
      <c r="G32" s="42"/>
      <c r="H32" s="18">
        <f t="shared" si="2"/>
        <v>728.37961754780656</v>
      </c>
      <c r="I32" s="18" t="e">
        <f t="shared" ca="1" si="2"/>
        <v>#NAME?</v>
      </c>
      <c r="J32" s="43"/>
    </row>
    <row r="33" spans="1:10" customFormat="1" x14ac:dyDescent="0.25">
      <c r="A33" s="7" t="s">
        <v>58</v>
      </c>
      <c r="B33" s="20">
        <v>4</v>
      </c>
      <c r="C33" s="20" t="s">
        <v>1</v>
      </c>
      <c r="D33" s="16">
        <f t="shared" si="3"/>
        <v>80.931068616422948</v>
      </c>
      <c r="E33" s="17" t="e">
        <f t="shared" ca="1" si="0"/>
        <v>#NAME?</v>
      </c>
      <c r="F33" s="41" t="e">
        <f t="shared" ca="1" si="1"/>
        <v>#NAME?</v>
      </c>
      <c r="G33" s="42"/>
      <c r="H33" s="18">
        <f t="shared" si="2"/>
        <v>64.744854893138367</v>
      </c>
      <c r="I33" s="18" t="e">
        <f t="shared" ca="1" si="2"/>
        <v>#NAME?</v>
      </c>
      <c r="J33" s="43"/>
    </row>
    <row r="34" spans="1:10" customFormat="1" x14ac:dyDescent="0.25">
      <c r="A34" s="7" t="s">
        <v>11</v>
      </c>
      <c r="B34" s="20">
        <v>25</v>
      </c>
      <c r="C34" s="20" t="s">
        <v>1</v>
      </c>
      <c r="D34" s="16">
        <f t="shared" si="3"/>
        <v>505.8191788526434</v>
      </c>
      <c r="E34" s="17" t="e">
        <f t="shared" ca="1" si="0"/>
        <v>#NAME?</v>
      </c>
      <c r="F34" s="41" t="e">
        <f t="shared" ca="1" si="1"/>
        <v>#NAME?</v>
      </c>
      <c r="G34" s="42"/>
      <c r="H34" s="18">
        <f t="shared" si="2"/>
        <v>404.65534308211477</v>
      </c>
      <c r="I34" s="18" t="e">
        <f t="shared" ca="1" si="2"/>
        <v>#NAME?</v>
      </c>
      <c r="J34" s="43"/>
    </row>
    <row r="35" spans="1:10" customFormat="1" ht="21.75" customHeight="1" x14ac:dyDescent="0.25">
      <c r="A35" s="7" t="s">
        <v>48</v>
      </c>
      <c r="B35" s="20">
        <v>4</v>
      </c>
      <c r="C35" s="20" t="s">
        <v>1</v>
      </c>
      <c r="D35" s="16">
        <f t="shared" si="3"/>
        <v>80.931068616422948</v>
      </c>
      <c r="E35" s="17" t="e">
        <f t="shared" ca="1" si="0"/>
        <v>#NAME?</v>
      </c>
      <c r="F35" s="41" t="e">
        <f t="shared" ca="1" si="1"/>
        <v>#NAME?</v>
      </c>
      <c r="G35" s="42"/>
      <c r="H35" s="18">
        <f t="shared" si="2"/>
        <v>64.744854893138367</v>
      </c>
      <c r="I35" s="18" t="e">
        <f t="shared" ca="1" si="2"/>
        <v>#NAME?</v>
      </c>
      <c r="J35" s="43"/>
    </row>
    <row r="36" spans="1:10" customFormat="1" x14ac:dyDescent="0.25">
      <c r="A36" s="7" t="s">
        <v>54</v>
      </c>
      <c r="B36" s="20">
        <v>7</v>
      </c>
      <c r="C36" s="20" t="s">
        <v>1</v>
      </c>
      <c r="D36" s="16">
        <f t="shared" si="3"/>
        <v>141.62937007874015</v>
      </c>
      <c r="E36" s="17" t="e">
        <f t="shared" ca="1" si="0"/>
        <v>#NAME?</v>
      </c>
      <c r="F36" s="41" t="e">
        <f t="shared" ca="1" si="1"/>
        <v>#NAME?</v>
      </c>
      <c r="G36" s="42"/>
      <c r="H36" s="18">
        <f t="shared" si="2"/>
        <v>113.30349606299212</v>
      </c>
      <c r="I36" s="18" t="e">
        <f t="shared" ca="1" si="2"/>
        <v>#NAME?</v>
      </c>
      <c r="J36" s="43"/>
    </row>
    <row r="37" spans="1:10" customFormat="1" x14ac:dyDescent="0.25">
      <c r="A37" s="7" t="s">
        <v>39</v>
      </c>
      <c r="B37" s="20">
        <v>14</v>
      </c>
      <c r="C37" s="20" t="s">
        <v>1</v>
      </c>
      <c r="D37" s="16">
        <f t="shared" si="3"/>
        <v>283.2587401574803</v>
      </c>
      <c r="E37" s="17" t="e">
        <f t="shared" ca="1" si="0"/>
        <v>#NAME?</v>
      </c>
      <c r="F37" s="41" t="e">
        <f t="shared" ca="1" si="1"/>
        <v>#NAME?</v>
      </c>
      <c r="G37" s="42"/>
      <c r="H37" s="18">
        <f t="shared" si="2"/>
        <v>226.60699212598425</v>
      </c>
      <c r="I37" s="18" t="e">
        <f t="shared" ca="1" si="2"/>
        <v>#NAME?</v>
      </c>
      <c r="J37" s="43"/>
    </row>
    <row r="38" spans="1:10" customFormat="1" x14ac:dyDescent="0.25">
      <c r="A38" s="7" t="s">
        <v>37</v>
      </c>
      <c r="B38" s="20">
        <v>11</v>
      </c>
      <c r="C38" s="20" t="s">
        <v>1</v>
      </c>
      <c r="D38" s="16">
        <f t="shared" si="3"/>
        <v>222.5604386951631</v>
      </c>
      <c r="E38" s="17" t="e">
        <f t="shared" ca="1" si="0"/>
        <v>#NAME?</v>
      </c>
      <c r="F38" s="41" t="e">
        <f t="shared" ca="1" si="1"/>
        <v>#NAME?</v>
      </c>
      <c r="G38" s="42"/>
      <c r="H38" s="18">
        <f t="shared" si="2"/>
        <v>178.04835095613049</v>
      </c>
      <c r="I38" s="18" t="e">
        <f t="shared" ca="1" si="2"/>
        <v>#NAME?</v>
      </c>
      <c r="J38" s="43"/>
    </row>
    <row r="39" spans="1:10" customFormat="1" x14ac:dyDescent="0.25">
      <c r="A39" s="7" t="s">
        <v>65</v>
      </c>
      <c r="B39" s="20">
        <v>4</v>
      </c>
      <c r="C39" s="20" t="s">
        <v>1</v>
      </c>
      <c r="D39" s="16">
        <f t="shared" si="3"/>
        <v>80.931068616422948</v>
      </c>
      <c r="E39" s="17" t="e">
        <f t="shared" ca="1" si="0"/>
        <v>#NAME?</v>
      </c>
      <c r="F39" s="41" t="e">
        <f t="shared" ca="1" si="1"/>
        <v>#NAME?</v>
      </c>
      <c r="G39" s="42"/>
      <c r="H39" s="18">
        <f t="shared" si="2"/>
        <v>64.744854893138367</v>
      </c>
      <c r="I39" s="18" t="e">
        <f t="shared" ca="1" si="2"/>
        <v>#NAME?</v>
      </c>
      <c r="J39" s="43"/>
    </row>
    <row r="40" spans="1:10" customFormat="1" x14ac:dyDescent="0.25">
      <c r="A40" s="7" t="s">
        <v>12</v>
      </c>
      <c r="B40" s="20">
        <v>34</v>
      </c>
      <c r="C40" s="20" t="s">
        <v>1</v>
      </c>
      <c r="D40" s="16">
        <f t="shared" si="3"/>
        <v>687.91408323959502</v>
      </c>
      <c r="E40" s="17" t="e">
        <f t="shared" ca="1" si="0"/>
        <v>#NAME?</v>
      </c>
      <c r="F40" s="41" t="e">
        <f t="shared" ca="1" si="1"/>
        <v>#NAME?</v>
      </c>
      <c r="G40" s="42"/>
      <c r="H40" s="18">
        <f t="shared" si="2"/>
        <v>550.33126659167601</v>
      </c>
      <c r="I40" s="18" t="e">
        <f t="shared" ca="1" si="2"/>
        <v>#NAME?</v>
      </c>
      <c r="J40" s="43"/>
    </row>
    <row r="41" spans="1:10" customFormat="1" x14ac:dyDescent="0.25">
      <c r="A41" s="7" t="s">
        <v>13</v>
      </c>
      <c r="B41" s="20">
        <v>30</v>
      </c>
      <c r="C41" s="20" t="s">
        <v>1</v>
      </c>
      <c r="D41" s="16">
        <f t="shared" si="3"/>
        <v>606.98301462317215</v>
      </c>
      <c r="E41" s="17" t="e">
        <f t="shared" ca="1" si="0"/>
        <v>#NAME?</v>
      </c>
      <c r="F41" s="41" t="e">
        <f t="shared" ca="1" si="1"/>
        <v>#NAME?</v>
      </c>
      <c r="G41" s="42"/>
      <c r="H41" s="18">
        <f t="shared" si="2"/>
        <v>485.58641169853774</v>
      </c>
      <c r="I41" s="18" t="e">
        <f t="shared" ca="1" si="2"/>
        <v>#NAME?</v>
      </c>
      <c r="J41" s="43"/>
    </row>
    <row r="42" spans="1:10" customFormat="1" x14ac:dyDescent="0.25">
      <c r="A42" s="7" t="s">
        <v>47</v>
      </c>
      <c r="B42" s="20">
        <v>16</v>
      </c>
      <c r="C42" s="20" t="s">
        <v>1</v>
      </c>
      <c r="D42" s="16">
        <f t="shared" si="3"/>
        <v>323.72427446569179</v>
      </c>
      <c r="E42" s="17" t="e">
        <f t="shared" ca="1" si="0"/>
        <v>#NAME?</v>
      </c>
      <c r="F42" s="41" t="e">
        <f t="shared" ca="1" si="1"/>
        <v>#NAME?</v>
      </c>
      <c r="G42" s="42"/>
      <c r="H42" s="18">
        <f t="shared" si="2"/>
        <v>258.97941957255347</v>
      </c>
      <c r="I42" s="18" t="e">
        <f t="shared" ca="1" si="2"/>
        <v>#NAME?</v>
      </c>
      <c r="J42" s="43"/>
    </row>
    <row r="43" spans="1:10" customFormat="1" x14ac:dyDescent="0.25">
      <c r="A43" s="7" t="s">
        <v>14</v>
      </c>
      <c r="B43" s="20">
        <v>20</v>
      </c>
      <c r="C43" s="20" t="s">
        <v>1</v>
      </c>
      <c r="D43" s="16">
        <f t="shared" si="3"/>
        <v>404.65534308211477</v>
      </c>
      <c r="E43" s="17" t="e">
        <f t="shared" ca="1" si="0"/>
        <v>#NAME?</v>
      </c>
      <c r="F43" s="41" t="e">
        <f t="shared" ca="1" si="1"/>
        <v>#NAME?</v>
      </c>
      <c r="G43" s="42"/>
      <c r="H43" s="18">
        <f t="shared" si="2"/>
        <v>323.72427446569185</v>
      </c>
      <c r="I43" s="18" t="e">
        <f t="shared" ca="1" si="2"/>
        <v>#NAME?</v>
      </c>
      <c r="J43" s="43"/>
    </row>
    <row r="44" spans="1:10" customFormat="1" x14ac:dyDescent="0.25">
      <c r="A44" s="7" t="s">
        <v>60</v>
      </c>
      <c r="B44" s="20">
        <v>4</v>
      </c>
      <c r="C44" s="20" t="s">
        <v>1</v>
      </c>
      <c r="D44" s="16">
        <f t="shared" si="3"/>
        <v>80.931068616422948</v>
      </c>
      <c r="E44" s="17" t="e">
        <f t="shared" ca="1" si="0"/>
        <v>#NAME?</v>
      </c>
      <c r="F44" s="41" t="e">
        <f t="shared" ca="1" si="1"/>
        <v>#NAME?</v>
      </c>
      <c r="G44" s="42"/>
      <c r="H44" s="18">
        <f t="shared" si="2"/>
        <v>64.744854893138367</v>
      </c>
      <c r="I44" s="18" t="e">
        <f t="shared" ca="1" si="2"/>
        <v>#NAME?</v>
      </c>
      <c r="J44" s="43"/>
    </row>
    <row r="45" spans="1:10" customFormat="1" ht="19.5" customHeight="1" x14ac:dyDescent="0.25">
      <c r="A45" s="7" t="s">
        <v>55</v>
      </c>
      <c r="B45" s="20">
        <v>5</v>
      </c>
      <c r="C45" s="20" t="s">
        <v>1</v>
      </c>
      <c r="D45" s="16">
        <f t="shared" si="3"/>
        <v>101.16383577052869</v>
      </c>
      <c r="E45" s="17" t="e">
        <f t="shared" ca="1" si="0"/>
        <v>#NAME?</v>
      </c>
      <c r="F45" s="41" t="e">
        <f t="shared" ca="1" si="1"/>
        <v>#NAME?</v>
      </c>
      <c r="G45" s="42"/>
      <c r="H45" s="18">
        <f t="shared" si="2"/>
        <v>80.931068616422962</v>
      </c>
      <c r="I45" s="18" t="e">
        <f t="shared" ca="1" si="2"/>
        <v>#NAME?</v>
      </c>
      <c r="J45" s="43"/>
    </row>
    <row r="46" spans="1:10" customFormat="1" x14ac:dyDescent="0.25">
      <c r="A46" s="7" t="s">
        <v>57</v>
      </c>
      <c r="B46" s="20">
        <v>4</v>
      </c>
      <c r="C46" s="20" t="s">
        <v>1</v>
      </c>
      <c r="D46" s="16">
        <f t="shared" si="3"/>
        <v>80.931068616422948</v>
      </c>
      <c r="E46" s="17" t="e">
        <f t="shared" ca="1" si="0"/>
        <v>#NAME?</v>
      </c>
      <c r="F46" s="41" t="e">
        <f t="shared" ca="1" si="1"/>
        <v>#NAME?</v>
      </c>
      <c r="G46" s="42"/>
      <c r="H46" s="18">
        <f t="shared" si="2"/>
        <v>64.744854893138367</v>
      </c>
      <c r="I46" s="18" t="e">
        <f t="shared" ca="1" si="2"/>
        <v>#NAME?</v>
      </c>
      <c r="J46" s="43"/>
    </row>
    <row r="47" spans="1:10" customFormat="1" x14ac:dyDescent="0.25">
      <c r="A47" s="7" t="s">
        <v>40</v>
      </c>
      <c r="B47" s="20">
        <v>10</v>
      </c>
      <c r="C47" s="20" t="s">
        <v>1</v>
      </c>
      <c r="D47" s="16">
        <f t="shared" si="3"/>
        <v>202.32767154105738</v>
      </c>
      <c r="E47" s="17" t="e">
        <f t="shared" ca="1" si="0"/>
        <v>#NAME?</v>
      </c>
      <c r="F47" s="41" t="e">
        <f t="shared" ca="1" si="1"/>
        <v>#NAME?</v>
      </c>
      <c r="G47" s="42"/>
      <c r="H47" s="18">
        <f t="shared" si="2"/>
        <v>161.86213723284592</v>
      </c>
      <c r="I47" s="18" t="e">
        <f t="shared" ca="1" si="2"/>
        <v>#NAME?</v>
      </c>
      <c r="J47" s="43"/>
    </row>
    <row r="48" spans="1:10" customFormat="1" x14ac:dyDescent="0.25">
      <c r="A48" s="7" t="s">
        <v>15</v>
      </c>
      <c r="B48" s="20">
        <v>21</v>
      </c>
      <c r="C48" s="20" t="s">
        <v>1</v>
      </c>
      <c r="D48" s="16">
        <f t="shared" si="3"/>
        <v>424.88811023622048</v>
      </c>
      <c r="E48" s="17" t="e">
        <f t="shared" ca="1" si="0"/>
        <v>#NAME?</v>
      </c>
      <c r="F48" s="41" t="e">
        <f t="shared" ca="1" si="1"/>
        <v>#NAME?</v>
      </c>
      <c r="G48" s="42"/>
      <c r="H48" s="18">
        <f t="shared" si="2"/>
        <v>339.91048818897639</v>
      </c>
      <c r="I48" s="18" t="e">
        <f t="shared" ca="1" si="2"/>
        <v>#NAME?</v>
      </c>
      <c r="J48" s="43"/>
    </row>
    <row r="49" spans="1:10" customFormat="1" x14ac:dyDescent="0.25">
      <c r="A49" s="7" t="s">
        <v>84</v>
      </c>
      <c r="B49" s="20">
        <v>15</v>
      </c>
      <c r="C49" s="20" t="s">
        <v>1</v>
      </c>
      <c r="D49" s="16">
        <f t="shared" si="3"/>
        <v>303.49150731158608</v>
      </c>
      <c r="E49" s="17" t="e">
        <f t="shared" ca="1" si="0"/>
        <v>#NAME?</v>
      </c>
      <c r="F49" s="41" t="e">
        <f t="shared" ca="1" si="1"/>
        <v>#NAME?</v>
      </c>
      <c r="G49" s="42"/>
      <c r="H49" s="18">
        <f t="shared" si="2"/>
        <v>242.79320584926887</v>
      </c>
      <c r="I49" s="18" t="e">
        <f t="shared" ca="1" si="2"/>
        <v>#NAME?</v>
      </c>
      <c r="J49" s="43"/>
    </row>
    <row r="50" spans="1:10" customFormat="1" x14ac:dyDescent="0.25">
      <c r="A50" s="7" t="s">
        <v>16</v>
      </c>
      <c r="B50" s="20">
        <v>7</v>
      </c>
      <c r="C50" s="20" t="s">
        <v>1</v>
      </c>
      <c r="D50" s="16">
        <f t="shared" si="3"/>
        <v>141.62937007874015</v>
      </c>
      <c r="E50" s="17" t="e">
        <f t="shared" ca="1" si="0"/>
        <v>#NAME?</v>
      </c>
      <c r="F50" s="41" t="e">
        <f t="shared" ca="1" si="1"/>
        <v>#NAME?</v>
      </c>
      <c r="G50" s="42"/>
      <c r="H50" s="18">
        <f t="shared" si="2"/>
        <v>113.30349606299212</v>
      </c>
      <c r="I50" s="18" t="e">
        <f t="shared" ca="1" si="2"/>
        <v>#NAME?</v>
      </c>
      <c r="J50" s="43"/>
    </row>
    <row r="51" spans="1:10" customFormat="1" x14ac:dyDescent="0.25">
      <c r="A51" s="7" t="s">
        <v>50</v>
      </c>
      <c r="B51" s="20">
        <v>5</v>
      </c>
      <c r="C51" s="20" t="s">
        <v>1</v>
      </c>
      <c r="D51" s="16">
        <f t="shared" si="3"/>
        <v>101.16383577052869</v>
      </c>
      <c r="E51" s="17" t="e">
        <f t="shared" ca="1" si="0"/>
        <v>#NAME?</v>
      </c>
      <c r="F51" s="41" t="e">
        <f t="shared" ca="1" si="1"/>
        <v>#NAME?</v>
      </c>
      <c r="G51" s="42"/>
      <c r="H51" s="18">
        <f t="shared" si="2"/>
        <v>80.931068616422962</v>
      </c>
      <c r="I51" s="18" t="e">
        <f t="shared" ca="1" si="2"/>
        <v>#NAME?</v>
      </c>
      <c r="J51" s="43"/>
    </row>
    <row r="52" spans="1:10" customFormat="1" x14ac:dyDescent="0.25">
      <c r="A52" s="7" t="s">
        <v>17</v>
      </c>
      <c r="B52" s="20">
        <v>25</v>
      </c>
      <c r="C52" s="20" t="s">
        <v>1</v>
      </c>
      <c r="D52" s="16">
        <f t="shared" si="3"/>
        <v>505.8191788526434</v>
      </c>
      <c r="E52" s="17" t="e">
        <f t="shared" ca="1" si="0"/>
        <v>#NAME?</v>
      </c>
      <c r="F52" s="41" t="e">
        <f t="shared" ca="1" si="1"/>
        <v>#NAME?</v>
      </c>
      <c r="G52" s="42"/>
      <c r="H52" s="18">
        <f t="shared" si="2"/>
        <v>404.65534308211477</v>
      </c>
      <c r="I52" s="18" t="e">
        <f t="shared" ca="1" si="2"/>
        <v>#NAME?</v>
      </c>
      <c r="J52" s="43"/>
    </row>
    <row r="53" spans="1:10" customFormat="1" x14ac:dyDescent="0.25">
      <c r="A53" s="7" t="s">
        <v>18</v>
      </c>
      <c r="B53" s="20">
        <v>20</v>
      </c>
      <c r="C53" s="20" t="s">
        <v>1</v>
      </c>
      <c r="D53" s="16">
        <f t="shared" si="3"/>
        <v>404.65534308211477</v>
      </c>
      <c r="E53" s="17" t="e">
        <f t="shared" ca="1" si="0"/>
        <v>#NAME?</v>
      </c>
      <c r="F53" s="41" t="e">
        <f t="shared" ca="1" si="1"/>
        <v>#NAME?</v>
      </c>
      <c r="G53" s="42"/>
      <c r="H53" s="18">
        <f t="shared" si="2"/>
        <v>323.72427446569185</v>
      </c>
      <c r="I53" s="18" t="e">
        <f t="shared" ca="1" si="2"/>
        <v>#NAME?</v>
      </c>
      <c r="J53" s="43"/>
    </row>
    <row r="54" spans="1:10" customFormat="1" x14ac:dyDescent="0.25">
      <c r="A54" s="7" t="s">
        <v>56</v>
      </c>
      <c r="B54" s="20">
        <v>10</v>
      </c>
      <c r="C54" s="20" t="s">
        <v>1</v>
      </c>
      <c r="D54" s="16">
        <f t="shared" si="3"/>
        <v>202.32767154105738</v>
      </c>
      <c r="E54" s="17" t="e">
        <f t="shared" ca="1" si="0"/>
        <v>#NAME?</v>
      </c>
      <c r="F54" s="41" t="e">
        <f t="shared" ca="1" si="1"/>
        <v>#NAME?</v>
      </c>
      <c r="G54" s="42"/>
      <c r="H54" s="18">
        <f t="shared" si="2"/>
        <v>161.86213723284592</v>
      </c>
      <c r="I54" s="18" t="e">
        <f t="shared" ca="1" si="2"/>
        <v>#NAME?</v>
      </c>
      <c r="J54" s="43"/>
    </row>
    <row r="55" spans="1:10" customFormat="1" x14ac:dyDescent="0.25">
      <c r="A55" s="7" t="s">
        <v>19</v>
      </c>
      <c r="B55" s="20">
        <v>25</v>
      </c>
      <c r="C55" s="20" t="s">
        <v>1</v>
      </c>
      <c r="D55" s="16">
        <f t="shared" si="3"/>
        <v>505.8191788526434</v>
      </c>
      <c r="E55" s="17" t="e">
        <f t="shared" ca="1" si="0"/>
        <v>#NAME?</v>
      </c>
      <c r="F55" s="41" t="e">
        <f t="shared" ca="1" si="1"/>
        <v>#NAME?</v>
      </c>
      <c r="G55" s="42"/>
      <c r="H55" s="18">
        <f t="shared" si="2"/>
        <v>404.65534308211477</v>
      </c>
      <c r="I55" s="18" t="e">
        <f t="shared" ca="1" si="2"/>
        <v>#NAME?</v>
      </c>
      <c r="J55" s="43"/>
    </row>
    <row r="56" spans="1:10" customFormat="1" x14ac:dyDescent="0.25">
      <c r="A56" s="7" t="s">
        <v>20</v>
      </c>
      <c r="B56" s="20">
        <v>8</v>
      </c>
      <c r="C56" s="20" t="s">
        <v>1</v>
      </c>
      <c r="D56" s="16">
        <f t="shared" si="3"/>
        <v>161.8621372328459</v>
      </c>
      <c r="E56" s="17" t="e">
        <f t="shared" ca="1" si="0"/>
        <v>#NAME?</v>
      </c>
      <c r="F56" s="41" t="e">
        <f t="shared" ca="1" si="1"/>
        <v>#NAME?</v>
      </c>
      <c r="G56" s="42"/>
      <c r="H56" s="18">
        <f t="shared" si="2"/>
        <v>129.48970978627673</v>
      </c>
      <c r="I56" s="18" t="e">
        <f t="shared" ca="1" si="2"/>
        <v>#NAME?</v>
      </c>
      <c r="J56" s="43"/>
    </row>
    <row r="57" spans="1:10" customFormat="1" x14ac:dyDescent="0.25">
      <c r="A57" s="7" t="s">
        <v>21</v>
      </c>
      <c r="B57" s="20">
        <v>14</v>
      </c>
      <c r="C57" s="20" t="s">
        <v>1</v>
      </c>
      <c r="D57" s="16">
        <f t="shared" si="3"/>
        <v>283.2587401574803</v>
      </c>
      <c r="E57" s="17" t="e">
        <f t="shared" ca="1" si="0"/>
        <v>#NAME?</v>
      </c>
      <c r="F57" s="41" t="e">
        <f t="shared" ca="1" si="1"/>
        <v>#NAME?</v>
      </c>
      <c r="G57" s="42"/>
      <c r="H57" s="18">
        <f t="shared" si="2"/>
        <v>226.60699212598425</v>
      </c>
      <c r="I57" s="18" t="e">
        <f t="shared" ca="1" si="2"/>
        <v>#NAME?</v>
      </c>
      <c r="J57" s="43"/>
    </row>
    <row r="58" spans="1:10" customFormat="1" x14ac:dyDescent="0.25">
      <c r="A58" s="7" t="s">
        <v>22</v>
      </c>
      <c r="B58" s="20">
        <v>5</v>
      </c>
      <c r="C58" s="20" t="s">
        <v>1</v>
      </c>
      <c r="D58" s="16">
        <f t="shared" si="3"/>
        <v>101.16383577052869</v>
      </c>
      <c r="E58" s="17" t="e">
        <f t="shared" ca="1" si="0"/>
        <v>#NAME?</v>
      </c>
      <c r="F58" s="41" t="e">
        <f t="shared" ca="1" si="1"/>
        <v>#NAME?</v>
      </c>
      <c r="G58" s="42"/>
      <c r="H58" s="18">
        <f t="shared" si="2"/>
        <v>80.931068616422962</v>
      </c>
      <c r="I58" s="18" t="e">
        <f t="shared" ca="1" si="2"/>
        <v>#NAME?</v>
      </c>
      <c r="J58" s="43"/>
    </row>
    <row r="59" spans="1:10" customFormat="1" x14ac:dyDescent="0.25">
      <c r="A59" s="7" t="s">
        <v>23</v>
      </c>
      <c r="B59" s="20">
        <v>21</v>
      </c>
      <c r="C59" s="20" t="s">
        <v>1</v>
      </c>
      <c r="D59" s="16">
        <f t="shared" si="3"/>
        <v>424.88811023622048</v>
      </c>
      <c r="E59" s="17" t="e">
        <f t="shared" ca="1" si="0"/>
        <v>#NAME?</v>
      </c>
      <c r="F59" s="41" t="e">
        <f t="shared" ca="1" si="1"/>
        <v>#NAME?</v>
      </c>
      <c r="G59" s="42"/>
      <c r="H59" s="18">
        <f t="shared" si="2"/>
        <v>339.91048818897639</v>
      </c>
      <c r="I59" s="18" t="e">
        <f t="shared" ca="1" si="2"/>
        <v>#NAME?</v>
      </c>
      <c r="J59" s="43"/>
    </row>
    <row r="60" spans="1:10" customFormat="1" x14ac:dyDescent="0.25">
      <c r="A60" s="7" t="s">
        <v>24</v>
      </c>
      <c r="B60" s="20">
        <v>30</v>
      </c>
      <c r="C60" s="20" t="s">
        <v>1</v>
      </c>
      <c r="D60" s="16">
        <f t="shared" si="3"/>
        <v>606.98301462317215</v>
      </c>
      <c r="E60" s="17" t="e">
        <f t="shared" ca="1" si="0"/>
        <v>#NAME?</v>
      </c>
      <c r="F60" s="41" t="e">
        <f t="shared" ca="1" si="1"/>
        <v>#NAME?</v>
      </c>
      <c r="G60" s="42"/>
      <c r="H60" s="18">
        <f t="shared" si="2"/>
        <v>485.58641169853774</v>
      </c>
      <c r="I60" s="18" t="e">
        <f t="shared" ca="1" si="2"/>
        <v>#NAME?</v>
      </c>
      <c r="J60" s="43"/>
    </row>
    <row r="61" spans="1:10" customFormat="1" x14ac:dyDescent="0.25">
      <c r="A61" s="7" t="s">
        <v>25</v>
      </c>
      <c r="B61" s="20">
        <v>23</v>
      </c>
      <c r="C61" s="20" t="s">
        <v>1</v>
      </c>
      <c r="D61" s="16">
        <f t="shared" si="3"/>
        <v>465.35364454443197</v>
      </c>
      <c r="E61" s="17" t="e">
        <f t="shared" ca="1" si="0"/>
        <v>#NAME?</v>
      </c>
      <c r="F61" s="41" t="e">
        <f t="shared" ca="1" si="1"/>
        <v>#NAME?</v>
      </c>
      <c r="G61" s="42"/>
      <c r="H61" s="18">
        <f t="shared" si="2"/>
        <v>372.28291563554558</v>
      </c>
      <c r="I61" s="18" t="e">
        <f t="shared" ca="1" si="2"/>
        <v>#NAME?</v>
      </c>
      <c r="J61" s="43"/>
    </row>
    <row r="62" spans="1:10" customFormat="1" x14ac:dyDescent="0.25">
      <c r="A62" s="7" t="s">
        <v>26</v>
      </c>
      <c r="B62" s="20">
        <v>36</v>
      </c>
      <c r="C62" s="20" t="s">
        <v>1</v>
      </c>
      <c r="D62" s="16">
        <f t="shared" si="3"/>
        <v>728.37961754780656</v>
      </c>
      <c r="E62" s="17" t="e">
        <f t="shared" ca="1" si="0"/>
        <v>#NAME?</v>
      </c>
      <c r="F62" s="41" t="e">
        <f t="shared" ca="1" si="1"/>
        <v>#NAME?</v>
      </c>
      <c r="G62" s="42"/>
      <c r="H62" s="18">
        <f t="shared" si="2"/>
        <v>582.70369403824532</v>
      </c>
      <c r="I62" s="18" t="e">
        <f t="shared" ca="1" si="2"/>
        <v>#NAME?</v>
      </c>
      <c r="J62" s="43"/>
    </row>
    <row r="63" spans="1:10" customFormat="1" x14ac:dyDescent="0.25">
      <c r="A63" s="7" t="s">
        <v>41</v>
      </c>
      <c r="B63" s="20">
        <v>7</v>
      </c>
      <c r="C63" s="20" t="s">
        <v>1</v>
      </c>
      <c r="D63" s="16">
        <f t="shared" si="3"/>
        <v>141.62937007874015</v>
      </c>
      <c r="E63" s="17" t="e">
        <f t="shared" ca="1" si="0"/>
        <v>#NAME?</v>
      </c>
      <c r="F63" s="41" t="e">
        <f t="shared" ca="1" si="1"/>
        <v>#NAME?</v>
      </c>
      <c r="G63" s="42"/>
      <c r="H63" s="18">
        <f t="shared" si="2"/>
        <v>113.30349606299212</v>
      </c>
      <c r="I63" s="18" t="e">
        <f t="shared" ca="1" si="2"/>
        <v>#NAME?</v>
      </c>
      <c r="J63" s="43"/>
    </row>
    <row r="64" spans="1:10" customFormat="1" x14ac:dyDescent="0.25">
      <c r="A64" s="7" t="s">
        <v>27</v>
      </c>
      <c r="B64" s="20">
        <v>14</v>
      </c>
      <c r="C64" s="20" t="s">
        <v>1</v>
      </c>
      <c r="D64" s="16">
        <f t="shared" si="3"/>
        <v>283.2587401574803</v>
      </c>
      <c r="E64" s="17" t="e">
        <f t="shared" ca="1" si="0"/>
        <v>#NAME?</v>
      </c>
      <c r="F64" s="41" t="e">
        <f t="shared" ca="1" si="1"/>
        <v>#NAME?</v>
      </c>
      <c r="G64" s="42"/>
      <c r="H64" s="18">
        <f t="shared" si="2"/>
        <v>226.60699212598425</v>
      </c>
      <c r="I64" s="18" t="e">
        <f t="shared" ca="1" si="2"/>
        <v>#NAME?</v>
      </c>
      <c r="J64" s="43"/>
    </row>
    <row r="65" spans="1:10" s="3" customFormat="1" x14ac:dyDescent="0.25">
      <c r="A65" s="8" t="s">
        <v>71</v>
      </c>
      <c r="B65" s="21">
        <f>SUM(B4:B64)</f>
        <v>889</v>
      </c>
      <c r="C65" s="21">
        <f>E66/B65</f>
        <v>20.232767154105737</v>
      </c>
      <c r="D65" s="22">
        <f>SUM(D4:D64)</f>
        <v>17986.930000000004</v>
      </c>
      <c r="E65" s="23" t="e">
        <f ca="1">SUM(E4:E64)</f>
        <v>#NAME?</v>
      </c>
      <c r="F65" s="41" t="s">
        <v>77</v>
      </c>
      <c r="G65" s="24" t="e">
        <f ca="1">D65-E65</f>
        <v>#NAME?</v>
      </c>
      <c r="H65" s="25">
        <f>SUM(H4:H64)</f>
        <v>14389.543999999998</v>
      </c>
      <c r="I65" s="26" t="e">
        <f ca="1">SUM(I4:I64)</f>
        <v>#NAME?</v>
      </c>
      <c r="J65" s="2" t="e">
        <f ca="1">H65-I65</f>
        <v>#NAME?</v>
      </c>
    </row>
    <row r="66" spans="1:10" customFormat="1" x14ac:dyDescent="0.25">
      <c r="A66" s="9" t="s">
        <v>32</v>
      </c>
      <c r="B66" s="10"/>
      <c r="C66" s="11"/>
      <c r="D66" s="11"/>
      <c r="E66" s="27">
        <v>17986.93</v>
      </c>
      <c r="F66" s="41" t="s">
        <v>77</v>
      </c>
      <c r="G66" s="42"/>
      <c r="H66" s="28">
        <v>14389.55</v>
      </c>
      <c r="I66" s="47" t="e">
        <f ca="1">SUM(I6:I64)</f>
        <v>#NAME?</v>
      </c>
      <c r="J66" s="43"/>
    </row>
    <row r="67" spans="1:10" customFormat="1" x14ac:dyDescent="0.25">
      <c r="A67" s="9" t="s">
        <v>33</v>
      </c>
      <c r="B67" s="10"/>
      <c r="C67" s="11"/>
      <c r="D67" s="11"/>
      <c r="E67" s="30">
        <f>E66*32.7%</f>
        <v>5881.7261100000005</v>
      </c>
      <c r="F67" s="41" t="s">
        <v>77</v>
      </c>
      <c r="G67" s="42"/>
      <c r="H67" s="31" t="e">
        <f ca="1">E66-E65</f>
        <v>#NAME?</v>
      </c>
      <c r="I67" s="12"/>
      <c r="J67" s="43"/>
    </row>
    <row r="68" spans="1:10" customFormat="1" x14ac:dyDescent="0.25">
      <c r="A68" s="9" t="s">
        <v>34</v>
      </c>
      <c r="B68" s="10"/>
      <c r="C68" s="11"/>
      <c r="D68" s="11"/>
      <c r="E68" s="11">
        <f>SUM(E66:E67)</f>
        <v>23868.65611</v>
      </c>
      <c r="F68" s="11"/>
      <c r="G68" s="42"/>
      <c r="H68" s="42"/>
      <c r="I68" s="42"/>
      <c r="J68" s="43"/>
    </row>
    <row r="70" spans="1:10" x14ac:dyDescent="0.25">
      <c r="A70" s="44" t="s">
        <v>75</v>
      </c>
      <c r="B70" s="45" t="s">
        <v>76</v>
      </c>
      <c r="C70" s="38" t="s">
        <v>78</v>
      </c>
    </row>
    <row r="71" spans="1:10" x14ac:dyDescent="0.25">
      <c r="A71" s="44" t="s">
        <v>79</v>
      </c>
      <c r="B71" s="45">
        <v>5</v>
      </c>
      <c r="C71" s="46">
        <f>B71/$B$75</f>
        <v>8.1967213114754092E-2</v>
      </c>
    </row>
    <row r="72" spans="1:10" x14ac:dyDescent="0.25">
      <c r="A72" s="44" t="s">
        <v>80</v>
      </c>
      <c r="B72" s="45">
        <v>8</v>
      </c>
      <c r="C72" s="46">
        <f t="shared" ref="C72:C74" si="4">B72/$B$75</f>
        <v>0.13114754098360656</v>
      </c>
    </row>
    <row r="73" spans="1:10" x14ac:dyDescent="0.25">
      <c r="A73" s="44" t="s">
        <v>81</v>
      </c>
      <c r="B73" s="45">
        <v>34</v>
      </c>
      <c r="C73" s="46">
        <f t="shared" si="4"/>
        <v>0.55737704918032782</v>
      </c>
    </row>
    <row r="74" spans="1:10" x14ac:dyDescent="0.25">
      <c r="A74" s="44" t="s">
        <v>82</v>
      </c>
      <c r="B74" s="45">
        <v>14</v>
      </c>
      <c r="C74" s="46">
        <f t="shared" si="4"/>
        <v>0.22950819672131148</v>
      </c>
    </row>
    <row r="75" spans="1:10" x14ac:dyDescent="0.25">
      <c r="A75" s="44"/>
      <c r="B75" s="45">
        <f>SUM(B71:B74)</f>
        <v>61</v>
      </c>
    </row>
  </sheetData>
  <autoFilter ref="A2:J68"/>
  <mergeCells count="2">
    <mergeCell ref="H2:I2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25" zoomScale="90" zoomScaleNormal="90" workbookViewId="0">
      <selection activeCell="J60" sqref="J60"/>
    </sheetView>
  </sheetViews>
  <sheetFormatPr defaultRowHeight="15" x14ac:dyDescent="0.25"/>
  <cols>
    <col min="1" max="1" width="21.140625" bestFit="1" customWidth="1"/>
    <col min="2" max="2" width="14.7109375" customWidth="1"/>
    <col min="3" max="3" width="12.7109375" customWidth="1"/>
    <col min="4" max="4" width="12.5703125" bestFit="1" customWidth="1"/>
    <col min="5" max="5" width="11.5703125" bestFit="1" customWidth="1"/>
    <col min="6" max="6" width="20.7109375" hidden="1" customWidth="1"/>
    <col min="7" max="7" width="23.7109375" customWidth="1"/>
    <col min="9" max="9" width="16" bestFit="1" customWidth="1"/>
  </cols>
  <sheetData>
    <row r="1" spans="1:11" x14ac:dyDescent="0.25">
      <c r="A1" s="43"/>
      <c r="B1" s="43"/>
      <c r="C1" s="43"/>
      <c r="D1" s="43"/>
      <c r="E1" s="43"/>
      <c r="F1" s="43"/>
    </row>
    <row r="2" spans="1:11" ht="15.75" x14ac:dyDescent="0.25">
      <c r="A2" s="81" t="s">
        <v>111</v>
      </c>
      <c r="B2" s="81"/>
      <c r="C2" s="81"/>
      <c r="D2" s="81"/>
      <c r="E2" s="81"/>
      <c r="F2" s="81"/>
    </row>
    <row r="3" spans="1:11" x14ac:dyDescent="0.25">
      <c r="A3" s="50" t="s">
        <v>75</v>
      </c>
      <c r="B3" s="50" t="s">
        <v>86</v>
      </c>
      <c r="C3" s="50" t="s">
        <v>87</v>
      </c>
      <c r="D3" s="51" t="s">
        <v>72</v>
      </c>
      <c r="E3" s="50" t="s">
        <v>89</v>
      </c>
      <c r="F3" s="50" t="s">
        <v>90</v>
      </c>
      <c r="G3" s="50" t="s">
        <v>91</v>
      </c>
      <c r="I3" s="55" t="s">
        <v>91</v>
      </c>
      <c r="J3" s="55" t="s">
        <v>92</v>
      </c>
      <c r="K3" s="55" t="s">
        <v>78</v>
      </c>
    </row>
    <row r="4" spans="1:11" ht="15.75" x14ac:dyDescent="0.25">
      <c r="A4" s="48" t="s">
        <v>101</v>
      </c>
      <c r="B4" s="57" t="s">
        <v>116</v>
      </c>
      <c r="C4" s="48">
        <v>3</v>
      </c>
      <c r="D4" s="49" t="s">
        <v>38</v>
      </c>
      <c r="E4" s="58">
        <f>C4*$C$69</f>
        <v>57.392791878172581</v>
      </c>
      <c r="F4" s="48" t="e">
        <f ca="1">xml.IFS(AND(#REF!&gt;50,#REF!&lt;100),"BONUS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" s="48" t="s">
        <v>115</v>
      </c>
      <c r="I4" s="52" t="s">
        <v>113</v>
      </c>
      <c r="J4" s="52">
        <v>30</v>
      </c>
      <c r="K4" s="56">
        <f>J4/64</f>
        <v>0.46875</v>
      </c>
    </row>
    <row r="5" spans="1:11" ht="15.75" x14ac:dyDescent="0.25">
      <c r="A5" s="48" t="s">
        <v>99</v>
      </c>
      <c r="B5" s="57" t="s">
        <v>116</v>
      </c>
      <c r="C5" s="48">
        <v>3</v>
      </c>
      <c r="D5" s="49" t="s">
        <v>38</v>
      </c>
      <c r="E5" s="58">
        <f t="shared" ref="E5:E67" si="0">C5*$C$69</f>
        <v>57.392791878172581</v>
      </c>
      <c r="F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" s="48" t="s">
        <v>115</v>
      </c>
      <c r="I5" s="52" t="s">
        <v>81</v>
      </c>
      <c r="J5" s="52">
        <v>30</v>
      </c>
      <c r="K5" s="56">
        <f>J5/64</f>
        <v>0.46875</v>
      </c>
    </row>
    <row r="6" spans="1:11" ht="15.75" x14ac:dyDescent="0.25">
      <c r="A6" s="48" t="s">
        <v>99</v>
      </c>
      <c r="B6" s="57" t="s">
        <v>116</v>
      </c>
      <c r="C6" s="48">
        <v>15</v>
      </c>
      <c r="D6" s="49" t="s">
        <v>38</v>
      </c>
      <c r="E6" s="58">
        <f t="shared" si="0"/>
        <v>286.9639593908629</v>
      </c>
      <c r="F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" s="48" t="s">
        <v>81</v>
      </c>
      <c r="I6" s="72" t="s">
        <v>82</v>
      </c>
      <c r="J6" s="72">
        <v>4</v>
      </c>
      <c r="K6" s="73">
        <f>J6/64</f>
        <v>6.25E-2</v>
      </c>
    </row>
    <row r="7" spans="1:11" ht="15.75" x14ac:dyDescent="0.25">
      <c r="A7" s="48" t="s">
        <v>99</v>
      </c>
      <c r="B7" s="57" t="s">
        <v>116</v>
      </c>
      <c r="C7" s="48">
        <v>9</v>
      </c>
      <c r="D7" s="49" t="s">
        <v>38</v>
      </c>
      <c r="E7" s="58">
        <f t="shared" si="0"/>
        <v>172.17837563451775</v>
      </c>
      <c r="F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7" s="48" t="s">
        <v>81</v>
      </c>
      <c r="I7" s="74" t="s">
        <v>114</v>
      </c>
      <c r="J7" s="74">
        <v>64</v>
      </c>
      <c r="K7" s="75">
        <v>1</v>
      </c>
    </row>
    <row r="8" spans="1:11" ht="15.75" x14ac:dyDescent="0.25">
      <c r="A8" s="48" t="s">
        <v>100</v>
      </c>
      <c r="B8" s="57" t="s">
        <v>116</v>
      </c>
      <c r="C8" s="48">
        <v>4</v>
      </c>
      <c r="D8" s="49" t="s">
        <v>38</v>
      </c>
      <c r="E8" s="58">
        <f t="shared" si="0"/>
        <v>76.523722504230108</v>
      </c>
      <c r="F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8" s="48" t="s">
        <v>115</v>
      </c>
    </row>
    <row r="9" spans="1:11" ht="15.75" x14ac:dyDescent="0.25">
      <c r="A9" s="48" t="s">
        <v>99</v>
      </c>
      <c r="B9" s="57" t="s">
        <v>116</v>
      </c>
      <c r="C9" s="48">
        <v>12</v>
      </c>
      <c r="D9" s="49" t="s">
        <v>38</v>
      </c>
      <c r="E9" s="58">
        <f t="shared" si="0"/>
        <v>229.57116751269032</v>
      </c>
      <c r="F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9" s="48" t="s">
        <v>81</v>
      </c>
    </row>
    <row r="10" spans="1:11" ht="15.75" x14ac:dyDescent="0.25">
      <c r="A10" s="48" t="s">
        <v>101</v>
      </c>
      <c r="B10" s="57" t="s">
        <v>116</v>
      </c>
      <c r="C10" s="48">
        <v>15</v>
      </c>
      <c r="D10" s="49" t="s">
        <v>38</v>
      </c>
      <c r="E10" s="58">
        <f t="shared" si="0"/>
        <v>286.9639593908629</v>
      </c>
      <c r="F1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0" s="48" t="s">
        <v>81</v>
      </c>
    </row>
    <row r="11" spans="1:11" ht="15.75" x14ac:dyDescent="0.25">
      <c r="A11" s="48" t="s">
        <v>99</v>
      </c>
      <c r="B11" s="57" t="s">
        <v>116</v>
      </c>
      <c r="C11" s="48">
        <v>3</v>
      </c>
      <c r="D11" s="49" t="s">
        <v>38</v>
      </c>
      <c r="E11" s="58">
        <f t="shared" si="0"/>
        <v>57.392791878172581</v>
      </c>
      <c r="F1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1" s="48" t="s">
        <v>115</v>
      </c>
    </row>
    <row r="12" spans="1:11" ht="15.75" x14ac:dyDescent="0.25">
      <c r="A12" s="48" t="s">
        <v>101</v>
      </c>
      <c r="B12" s="57" t="s">
        <v>116</v>
      </c>
      <c r="C12" s="48">
        <v>12</v>
      </c>
      <c r="D12" s="49" t="s">
        <v>38</v>
      </c>
      <c r="E12" s="58">
        <f t="shared" si="0"/>
        <v>229.57116751269032</v>
      </c>
      <c r="F1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2" s="48" t="s">
        <v>81</v>
      </c>
    </row>
    <row r="13" spans="1:11" ht="15.75" x14ac:dyDescent="0.25">
      <c r="A13" s="48" t="s">
        <v>101</v>
      </c>
      <c r="B13" s="57" t="s">
        <v>116</v>
      </c>
      <c r="C13" s="48">
        <v>10</v>
      </c>
      <c r="D13" s="49" t="s">
        <v>38</v>
      </c>
      <c r="E13" s="58">
        <f t="shared" si="0"/>
        <v>191.30930626057528</v>
      </c>
      <c r="F1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3" s="48" t="s">
        <v>81</v>
      </c>
    </row>
    <row r="14" spans="1:11" ht="15.75" x14ac:dyDescent="0.25">
      <c r="A14" s="48" t="s">
        <v>99</v>
      </c>
      <c r="B14" s="57" t="s">
        <v>116</v>
      </c>
      <c r="C14" s="48">
        <v>3</v>
      </c>
      <c r="D14" s="49" t="s">
        <v>38</v>
      </c>
      <c r="E14" s="58">
        <f t="shared" si="0"/>
        <v>57.392791878172581</v>
      </c>
      <c r="F1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4" s="48" t="s">
        <v>115</v>
      </c>
    </row>
    <row r="15" spans="1:11" ht="15.75" x14ac:dyDescent="0.25">
      <c r="A15" s="48" t="s">
        <v>99</v>
      </c>
      <c r="B15" s="57" t="s">
        <v>116</v>
      </c>
      <c r="C15" s="48">
        <v>3</v>
      </c>
      <c r="D15" s="49" t="s">
        <v>38</v>
      </c>
      <c r="E15" s="58">
        <f t="shared" si="0"/>
        <v>57.392791878172581</v>
      </c>
      <c r="F1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5" s="48" t="s">
        <v>115</v>
      </c>
    </row>
    <row r="16" spans="1:11" ht="15.75" x14ac:dyDescent="0.25">
      <c r="A16" s="48" t="s">
        <v>100</v>
      </c>
      <c r="B16" s="57" t="s">
        <v>116</v>
      </c>
      <c r="C16" s="48">
        <v>8</v>
      </c>
      <c r="D16" s="49" t="s">
        <v>38</v>
      </c>
      <c r="E16" s="58">
        <f t="shared" si="0"/>
        <v>153.04744500846022</v>
      </c>
      <c r="F1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6" s="48" t="s">
        <v>81</v>
      </c>
    </row>
    <row r="17" spans="1:7" ht="15.75" x14ac:dyDescent="0.25">
      <c r="A17" s="48" t="s">
        <v>99</v>
      </c>
      <c r="B17" s="57" t="s">
        <v>116</v>
      </c>
      <c r="C17" s="48">
        <v>29</v>
      </c>
      <c r="D17" s="49" t="s">
        <v>38</v>
      </c>
      <c r="E17" s="58">
        <f t="shared" si="0"/>
        <v>554.79698815566826</v>
      </c>
      <c r="F1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7" s="48" t="s">
        <v>82</v>
      </c>
    </row>
    <row r="18" spans="1:7" ht="15.75" x14ac:dyDescent="0.25">
      <c r="A18" s="48" t="s">
        <v>99</v>
      </c>
      <c r="B18" s="57" t="s">
        <v>116</v>
      </c>
      <c r="C18" s="48">
        <v>3</v>
      </c>
      <c r="D18" s="49" t="s">
        <v>38</v>
      </c>
      <c r="E18" s="58">
        <f t="shared" si="0"/>
        <v>57.392791878172581</v>
      </c>
      <c r="F1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8" s="48" t="s">
        <v>115</v>
      </c>
    </row>
    <row r="19" spans="1:7" ht="15.75" x14ac:dyDescent="0.25">
      <c r="A19" s="48" t="s">
        <v>99</v>
      </c>
      <c r="B19" s="57" t="s">
        <v>116</v>
      </c>
      <c r="C19" s="48">
        <v>8</v>
      </c>
      <c r="D19" s="49" t="s">
        <v>38</v>
      </c>
      <c r="E19" s="58">
        <f t="shared" si="0"/>
        <v>153.04744500846022</v>
      </c>
      <c r="F1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19" s="48" t="s">
        <v>81</v>
      </c>
    </row>
    <row r="20" spans="1:7" ht="15.75" x14ac:dyDescent="0.25">
      <c r="A20" s="48" t="s">
        <v>100</v>
      </c>
      <c r="B20" s="57" t="s">
        <v>116</v>
      </c>
      <c r="C20" s="48">
        <v>3</v>
      </c>
      <c r="D20" s="49" t="s">
        <v>38</v>
      </c>
      <c r="E20" s="58">
        <f t="shared" si="0"/>
        <v>57.392791878172581</v>
      </c>
      <c r="F2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0" s="48" t="s">
        <v>115</v>
      </c>
    </row>
    <row r="21" spans="1:7" ht="15.75" x14ac:dyDescent="0.25">
      <c r="A21" s="48" t="s">
        <v>99</v>
      </c>
      <c r="B21" s="57" t="s">
        <v>116</v>
      </c>
      <c r="C21" s="48">
        <v>9</v>
      </c>
      <c r="D21" s="49" t="s">
        <v>38</v>
      </c>
      <c r="E21" s="58">
        <f t="shared" si="0"/>
        <v>172.17837563451775</v>
      </c>
      <c r="F2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1" s="48" t="s">
        <v>81</v>
      </c>
    </row>
    <row r="22" spans="1:7" ht="15.75" x14ac:dyDescent="0.25">
      <c r="A22" s="48" t="s">
        <v>99</v>
      </c>
      <c r="B22" s="57" t="s">
        <v>116</v>
      </c>
      <c r="C22" s="48">
        <v>20</v>
      </c>
      <c r="D22" s="49" t="s">
        <v>38</v>
      </c>
      <c r="E22" s="58">
        <f t="shared" si="0"/>
        <v>382.61861252115057</v>
      </c>
      <c r="F2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2" s="48" t="s">
        <v>81</v>
      </c>
    </row>
    <row r="23" spans="1:7" ht="15.75" x14ac:dyDescent="0.25">
      <c r="A23" s="48" t="s">
        <v>99</v>
      </c>
      <c r="B23" s="57" t="s">
        <v>116</v>
      </c>
      <c r="C23" s="48">
        <v>10</v>
      </c>
      <c r="D23" s="49" t="s">
        <v>38</v>
      </c>
      <c r="E23" s="58">
        <f t="shared" si="0"/>
        <v>191.30930626057528</v>
      </c>
      <c r="F2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3" s="48" t="s">
        <v>81</v>
      </c>
    </row>
    <row r="24" spans="1:7" ht="15.75" x14ac:dyDescent="0.25">
      <c r="A24" s="48" t="s">
        <v>99</v>
      </c>
      <c r="B24" s="57" t="s">
        <v>116</v>
      </c>
      <c r="C24" s="48">
        <v>9</v>
      </c>
      <c r="D24" s="49" t="s">
        <v>38</v>
      </c>
      <c r="E24" s="58">
        <f t="shared" si="0"/>
        <v>172.17837563451775</v>
      </c>
      <c r="F2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4" s="48" t="s">
        <v>81</v>
      </c>
    </row>
    <row r="25" spans="1:7" ht="15.75" x14ac:dyDescent="0.25">
      <c r="A25" s="48" t="s">
        <v>99</v>
      </c>
      <c r="B25" s="57" t="s">
        <v>116</v>
      </c>
      <c r="C25" s="48">
        <v>3</v>
      </c>
      <c r="D25" s="49" t="s">
        <v>38</v>
      </c>
      <c r="E25" s="58">
        <f t="shared" si="0"/>
        <v>57.392791878172581</v>
      </c>
      <c r="F2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5" s="48" t="s">
        <v>115</v>
      </c>
    </row>
    <row r="26" spans="1:7" ht="15.75" x14ac:dyDescent="0.25">
      <c r="A26" s="48" t="s">
        <v>99</v>
      </c>
      <c r="B26" s="57" t="s">
        <v>116</v>
      </c>
      <c r="C26" s="48">
        <v>12</v>
      </c>
      <c r="D26" s="49" t="s">
        <v>38</v>
      </c>
      <c r="E26" s="58">
        <f t="shared" si="0"/>
        <v>229.57116751269032</v>
      </c>
      <c r="F2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6" s="48" t="s">
        <v>81</v>
      </c>
    </row>
    <row r="27" spans="1:7" ht="15.75" x14ac:dyDescent="0.25">
      <c r="A27" s="48" t="s">
        <v>99</v>
      </c>
      <c r="B27" s="57" t="s">
        <v>116</v>
      </c>
      <c r="C27" s="48">
        <v>9</v>
      </c>
      <c r="D27" s="49" t="s">
        <v>38</v>
      </c>
      <c r="E27" s="58">
        <f t="shared" si="0"/>
        <v>172.17837563451775</v>
      </c>
      <c r="F2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7" s="48" t="s">
        <v>81</v>
      </c>
    </row>
    <row r="28" spans="1:7" ht="15.75" x14ac:dyDescent="0.25">
      <c r="A28" s="48" t="s">
        <v>101</v>
      </c>
      <c r="B28" s="57" t="s">
        <v>116</v>
      </c>
      <c r="C28" s="48">
        <v>4</v>
      </c>
      <c r="D28" s="49" t="s">
        <v>38</v>
      </c>
      <c r="E28" s="58">
        <f t="shared" si="0"/>
        <v>76.523722504230108</v>
      </c>
      <c r="F2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8" s="48" t="s">
        <v>115</v>
      </c>
    </row>
    <row r="29" spans="1:7" ht="15.75" x14ac:dyDescent="0.25">
      <c r="A29" s="48" t="s">
        <v>99</v>
      </c>
      <c r="B29" s="57" t="s">
        <v>116</v>
      </c>
      <c r="C29" s="48">
        <v>12</v>
      </c>
      <c r="D29" s="49" t="s">
        <v>38</v>
      </c>
      <c r="E29" s="58">
        <f t="shared" si="0"/>
        <v>229.57116751269032</v>
      </c>
      <c r="F2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29" s="48" t="s">
        <v>81</v>
      </c>
    </row>
    <row r="30" spans="1:7" ht="15.75" x14ac:dyDescent="0.25">
      <c r="A30" s="48" t="s">
        <v>101</v>
      </c>
      <c r="B30" s="57" t="s">
        <v>116</v>
      </c>
      <c r="C30" s="48">
        <v>9</v>
      </c>
      <c r="D30" s="49" t="s">
        <v>38</v>
      </c>
      <c r="E30" s="58">
        <f t="shared" si="0"/>
        <v>172.17837563451775</v>
      </c>
      <c r="F3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0" s="48" t="s">
        <v>81</v>
      </c>
    </row>
    <row r="31" spans="1:7" ht="15.75" x14ac:dyDescent="0.25">
      <c r="A31" s="48" t="s">
        <v>99</v>
      </c>
      <c r="B31" s="57" t="s">
        <v>116</v>
      </c>
      <c r="C31" s="48">
        <v>50</v>
      </c>
      <c r="D31" s="49" t="s">
        <v>38</v>
      </c>
      <c r="E31" s="58">
        <f t="shared" si="0"/>
        <v>956.54653130287636</v>
      </c>
      <c r="F3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1" s="48" t="s">
        <v>82</v>
      </c>
    </row>
    <row r="32" spans="1:7" ht="15.75" x14ac:dyDescent="0.25">
      <c r="A32" s="48" t="s">
        <v>101</v>
      </c>
      <c r="B32" s="57" t="s">
        <v>116</v>
      </c>
      <c r="C32" s="48">
        <v>5</v>
      </c>
      <c r="D32" s="49" t="s">
        <v>38</v>
      </c>
      <c r="E32" s="58">
        <f t="shared" si="0"/>
        <v>95.654653130287642</v>
      </c>
      <c r="F3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2" s="48" t="s">
        <v>115</v>
      </c>
    </row>
    <row r="33" spans="1:7" ht="15.75" x14ac:dyDescent="0.25">
      <c r="A33" s="48" t="s">
        <v>101</v>
      </c>
      <c r="B33" s="57" t="s">
        <v>116</v>
      </c>
      <c r="C33" s="48">
        <v>5</v>
      </c>
      <c r="D33" s="49" t="s">
        <v>38</v>
      </c>
      <c r="E33" s="58">
        <f t="shared" si="0"/>
        <v>95.654653130287642</v>
      </c>
      <c r="F3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3" s="48" t="s">
        <v>115</v>
      </c>
    </row>
    <row r="34" spans="1:7" ht="15.75" x14ac:dyDescent="0.25">
      <c r="A34" s="48" t="s">
        <v>101</v>
      </c>
      <c r="B34" s="57" t="s">
        <v>116</v>
      </c>
      <c r="C34" s="48">
        <v>13</v>
      </c>
      <c r="D34" s="49" t="s">
        <v>38</v>
      </c>
      <c r="E34" s="58">
        <f t="shared" si="0"/>
        <v>248.70209813874786</v>
      </c>
      <c r="F3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4" s="48" t="s">
        <v>81</v>
      </c>
    </row>
    <row r="35" spans="1:7" ht="15.75" x14ac:dyDescent="0.25">
      <c r="A35" s="48" t="s">
        <v>99</v>
      </c>
      <c r="B35" s="57" t="s">
        <v>116</v>
      </c>
      <c r="C35" s="48">
        <v>3</v>
      </c>
      <c r="D35" s="49" t="s">
        <v>38</v>
      </c>
      <c r="E35" s="58">
        <f t="shared" si="0"/>
        <v>57.392791878172581</v>
      </c>
      <c r="F3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5" s="48" t="s">
        <v>115</v>
      </c>
    </row>
    <row r="36" spans="1:7" ht="15.75" x14ac:dyDescent="0.25">
      <c r="A36" s="48" t="s">
        <v>99</v>
      </c>
      <c r="B36" s="57" t="s">
        <v>116</v>
      </c>
      <c r="C36" s="48">
        <v>4</v>
      </c>
      <c r="D36" s="49" t="s">
        <v>38</v>
      </c>
      <c r="E36" s="58">
        <f t="shared" si="0"/>
        <v>76.523722504230108</v>
      </c>
      <c r="F3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6" s="48" t="s">
        <v>115</v>
      </c>
    </row>
    <row r="37" spans="1:7" ht="15.75" x14ac:dyDescent="0.25">
      <c r="A37" s="48" t="s">
        <v>112</v>
      </c>
      <c r="B37" s="57" t="s">
        <v>116</v>
      </c>
      <c r="C37" s="48">
        <v>3</v>
      </c>
      <c r="D37" s="49" t="s">
        <v>38</v>
      </c>
      <c r="E37" s="58">
        <f t="shared" si="0"/>
        <v>57.392791878172581</v>
      </c>
      <c r="F3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7" s="48" t="s">
        <v>115</v>
      </c>
    </row>
    <row r="38" spans="1:7" ht="15.75" x14ac:dyDescent="0.25">
      <c r="A38" s="48" t="s">
        <v>112</v>
      </c>
      <c r="B38" s="57" t="s">
        <v>116</v>
      </c>
      <c r="C38" s="48">
        <v>3</v>
      </c>
      <c r="D38" s="49" t="s">
        <v>38</v>
      </c>
      <c r="E38" s="58">
        <f t="shared" si="0"/>
        <v>57.392791878172581</v>
      </c>
      <c r="F3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8" s="48" t="s">
        <v>115</v>
      </c>
    </row>
    <row r="39" spans="1:7" ht="15.75" x14ac:dyDescent="0.25">
      <c r="A39" s="48" t="s">
        <v>99</v>
      </c>
      <c r="B39" s="57" t="s">
        <v>116</v>
      </c>
      <c r="C39" s="48">
        <v>11</v>
      </c>
      <c r="D39" s="49" t="s">
        <v>38</v>
      </c>
      <c r="E39" s="58">
        <f t="shared" si="0"/>
        <v>210.44023688663279</v>
      </c>
      <c r="F3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39" s="48" t="s">
        <v>81</v>
      </c>
    </row>
    <row r="40" spans="1:7" ht="15.75" x14ac:dyDescent="0.25">
      <c r="A40" s="48" t="s">
        <v>99</v>
      </c>
      <c r="B40" s="57" t="s">
        <v>116</v>
      </c>
      <c r="C40" s="48">
        <v>4</v>
      </c>
      <c r="D40" s="49" t="s">
        <v>38</v>
      </c>
      <c r="E40" s="58">
        <f t="shared" si="0"/>
        <v>76.523722504230108</v>
      </c>
      <c r="F4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0" s="48" t="s">
        <v>115</v>
      </c>
    </row>
    <row r="41" spans="1:7" ht="15.75" x14ac:dyDescent="0.25">
      <c r="A41" s="48" t="s">
        <v>101</v>
      </c>
      <c r="B41" s="57" t="s">
        <v>116</v>
      </c>
      <c r="C41" s="48">
        <v>7</v>
      </c>
      <c r="D41" s="49" t="s">
        <v>38</v>
      </c>
      <c r="E41" s="58">
        <f t="shared" si="0"/>
        <v>133.91651438240268</v>
      </c>
      <c r="F4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1" s="48" t="s">
        <v>81</v>
      </c>
    </row>
    <row r="42" spans="1:7" ht="15.75" x14ac:dyDescent="0.25">
      <c r="A42" s="48" t="s">
        <v>101</v>
      </c>
      <c r="B42" s="57" t="s">
        <v>116</v>
      </c>
      <c r="C42" s="48">
        <v>4</v>
      </c>
      <c r="D42" s="49" t="s">
        <v>38</v>
      </c>
      <c r="E42" s="58">
        <f t="shared" si="0"/>
        <v>76.523722504230108</v>
      </c>
      <c r="F4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2" s="48" t="s">
        <v>115</v>
      </c>
    </row>
    <row r="43" spans="1:7" ht="15.75" x14ac:dyDescent="0.25">
      <c r="A43" s="48" t="s">
        <v>99</v>
      </c>
      <c r="B43" s="57" t="s">
        <v>116</v>
      </c>
      <c r="C43" s="48">
        <v>9</v>
      </c>
      <c r="D43" s="49" t="s">
        <v>38</v>
      </c>
      <c r="E43" s="58">
        <f t="shared" si="0"/>
        <v>172.17837563451775</v>
      </c>
      <c r="F4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3" s="48" t="s">
        <v>81</v>
      </c>
    </row>
    <row r="44" spans="1:7" ht="15.75" x14ac:dyDescent="0.25">
      <c r="A44" s="48" t="s">
        <v>100</v>
      </c>
      <c r="B44" s="57" t="s">
        <v>116</v>
      </c>
      <c r="C44" s="48">
        <v>5</v>
      </c>
      <c r="D44" s="49" t="s">
        <v>38</v>
      </c>
      <c r="E44" s="58">
        <f t="shared" si="0"/>
        <v>95.654653130287642</v>
      </c>
      <c r="F4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4" s="48" t="s">
        <v>115</v>
      </c>
    </row>
    <row r="45" spans="1:7" ht="15.75" x14ac:dyDescent="0.25">
      <c r="A45" s="48" t="s">
        <v>101</v>
      </c>
      <c r="B45" s="57" t="s">
        <v>116</v>
      </c>
      <c r="C45" s="48">
        <v>5</v>
      </c>
      <c r="D45" s="49" t="s">
        <v>38</v>
      </c>
      <c r="E45" s="58">
        <f t="shared" si="0"/>
        <v>95.654653130287642</v>
      </c>
      <c r="F4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5" s="48" t="s">
        <v>115</v>
      </c>
    </row>
    <row r="46" spans="1:7" ht="15.75" x14ac:dyDescent="0.25">
      <c r="A46" s="48" t="s">
        <v>99</v>
      </c>
      <c r="B46" s="57" t="s">
        <v>116</v>
      </c>
      <c r="C46" s="48">
        <v>14</v>
      </c>
      <c r="D46" s="49" t="s">
        <v>38</v>
      </c>
      <c r="E46" s="58">
        <f t="shared" si="0"/>
        <v>267.83302876480536</v>
      </c>
      <c r="F4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6" s="48" t="s">
        <v>81</v>
      </c>
    </row>
    <row r="47" spans="1:7" ht="15.75" x14ac:dyDescent="0.25">
      <c r="A47" s="48" t="s">
        <v>101</v>
      </c>
      <c r="B47" s="57" t="s">
        <v>116</v>
      </c>
      <c r="C47" s="48">
        <v>4</v>
      </c>
      <c r="D47" s="49" t="s">
        <v>38</v>
      </c>
      <c r="E47" s="58">
        <f t="shared" si="0"/>
        <v>76.523722504230108</v>
      </c>
      <c r="F4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7" s="48" t="s">
        <v>115</v>
      </c>
    </row>
    <row r="48" spans="1:7" ht="15.75" x14ac:dyDescent="0.25">
      <c r="A48" s="48" t="s">
        <v>99</v>
      </c>
      <c r="B48" s="57" t="s">
        <v>116</v>
      </c>
      <c r="C48" s="48">
        <v>3</v>
      </c>
      <c r="D48" s="49" t="s">
        <v>38</v>
      </c>
      <c r="E48" s="58">
        <f t="shared" si="0"/>
        <v>57.392791878172581</v>
      </c>
      <c r="F4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8" s="48" t="s">
        <v>115</v>
      </c>
    </row>
    <row r="49" spans="1:7" ht="15.75" x14ac:dyDescent="0.25">
      <c r="A49" s="48" t="s">
        <v>99</v>
      </c>
      <c r="B49" s="57" t="s">
        <v>116</v>
      </c>
      <c r="C49" s="48">
        <v>5</v>
      </c>
      <c r="D49" s="49" t="s">
        <v>38</v>
      </c>
      <c r="E49" s="58">
        <f t="shared" si="0"/>
        <v>95.654653130287642</v>
      </c>
      <c r="F4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49" s="48" t="s">
        <v>115</v>
      </c>
    </row>
    <row r="50" spans="1:7" ht="15.75" x14ac:dyDescent="0.25">
      <c r="A50" s="48" t="s">
        <v>99</v>
      </c>
      <c r="B50" s="57" t="s">
        <v>116</v>
      </c>
      <c r="C50" s="48">
        <v>15</v>
      </c>
      <c r="D50" s="49" t="s">
        <v>38</v>
      </c>
      <c r="E50" s="58">
        <f t="shared" si="0"/>
        <v>286.9639593908629</v>
      </c>
      <c r="F5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0" s="48" t="s">
        <v>81</v>
      </c>
    </row>
    <row r="51" spans="1:7" ht="15.75" x14ac:dyDescent="0.25">
      <c r="A51" s="48" t="s">
        <v>101</v>
      </c>
      <c r="B51" s="57" t="s">
        <v>116</v>
      </c>
      <c r="C51" s="48">
        <v>18</v>
      </c>
      <c r="D51" s="49" t="s">
        <v>38</v>
      </c>
      <c r="E51" s="58">
        <f t="shared" si="0"/>
        <v>344.3567512690355</v>
      </c>
      <c r="F5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1" s="48" t="s">
        <v>81</v>
      </c>
    </row>
    <row r="52" spans="1:7" ht="15.75" x14ac:dyDescent="0.25">
      <c r="A52" s="48" t="s">
        <v>101</v>
      </c>
      <c r="B52" s="57" t="s">
        <v>116</v>
      </c>
      <c r="C52" s="48">
        <v>20</v>
      </c>
      <c r="D52" s="49" t="s">
        <v>38</v>
      </c>
      <c r="E52" s="58">
        <f t="shared" si="0"/>
        <v>382.61861252115057</v>
      </c>
      <c r="F5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2" s="48" t="s">
        <v>81</v>
      </c>
    </row>
    <row r="53" spans="1:7" ht="15.75" x14ac:dyDescent="0.25">
      <c r="A53" s="48" t="s">
        <v>101</v>
      </c>
      <c r="B53" s="57" t="s">
        <v>116</v>
      </c>
      <c r="C53" s="48">
        <v>10</v>
      </c>
      <c r="D53" s="49" t="s">
        <v>38</v>
      </c>
      <c r="E53" s="58">
        <f t="shared" si="0"/>
        <v>191.30930626057528</v>
      </c>
      <c r="F5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3" s="48" t="s">
        <v>81</v>
      </c>
    </row>
    <row r="54" spans="1:7" ht="15.75" x14ac:dyDescent="0.25">
      <c r="A54" s="48" t="s">
        <v>99</v>
      </c>
      <c r="B54" s="57" t="s">
        <v>116</v>
      </c>
      <c r="C54" s="48">
        <v>5</v>
      </c>
      <c r="D54" s="49" t="s">
        <v>38</v>
      </c>
      <c r="E54" s="58">
        <f t="shared" si="0"/>
        <v>95.654653130287642</v>
      </c>
      <c r="F5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4" s="48" t="s">
        <v>115</v>
      </c>
    </row>
    <row r="55" spans="1:7" ht="15.75" x14ac:dyDescent="0.25">
      <c r="A55" s="48" t="s">
        <v>101</v>
      </c>
      <c r="B55" s="57" t="s">
        <v>116</v>
      </c>
      <c r="C55" s="48">
        <v>3</v>
      </c>
      <c r="D55" s="49" t="s">
        <v>38</v>
      </c>
      <c r="E55" s="58">
        <f t="shared" si="0"/>
        <v>57.392791878172581</v>
      </c>
      <c r="F5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5" s="48" t="s">
        <v>115</v>
      </c>
    </row>
    <row r="56" spans="1:7" ht="15.75" x14ac:dyDescent="0.25">
      <c r="A56" s="48" t="s">
        <v>99</v>
      </c>
      <c r="B56" s="57" t="s">
        <v>116</v>
      </c>
      <c r="C56" s="48">
        <v>3</v>
      </c>
      <c r="D56" s="49" t="s">
        <v>38</v>
      </c>
      <c r="E56" s="58">
        <f t="shared" si="0"/>
        <v>57.392791878172581</v>
      </c>
      <c r="F5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6" s="48" t="s">
        <v>115</v>
      </c>
    </row>
    <row r="57" spans="1:7" ht="15.75" x14ac:dyDescent="0.25">
      <c r="A57" s="48" t="s">
        <v>100</v>
      </c>
      <c r="B57" s="57" t="s">
        <v>116</v>
      </c>
      <c r="C57" s="48">
        <v>9</v>
      </c>
      <c r="D57" s="49" t="s">
        <v>38</v>
      </c>
      <c r="E57" s="58">
        <f t="shared" si="0"/>
        <v>172.17837563451775</v>
      </c>
      <c r="F5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7" s="48" t="s">
        <v>81</v>
      </c>
    </row>
    <row r="58" spans="1:7" ht="15.75" x14ac:dyDescent="0.25">
      <c r="A58" s="48" t="s">
        <v>99</v>
      </c>
      <c r="B58" s="57" t="s">
        <v>116</v>
      </c>
      <c r="C58" s="48">
        <v>32</v>
      </c>
      <c r="D58" s="49" t="s">
        <v>38</v>
      </c>
      <c r="E58" s="58">
        <f t="shared" si="0"/>
        <v>612.18978003384086</v>
      </c>
      <c r="F58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8" s="48" t="s">
        <v>82</v>
      </c>
    </row>
    <row r="59" spans="1:7" ht="15.75" x14ac:dyDescent="0.25">
      <c r="A59" s="48" t="s">
        <v>100</v>
      </c>
      <c r="B59" s="57" t="s">
        <v>116</v>
      </c>
      <c r="C59" s="48">
        <v>4</v>
      </c>
      <c r="D59" s="49" t="s">
        <v>38</v>
      </c>
      <c r="E59" s="58">
        <f t="shared" si="0"/>
        <v>76.523722504230108</v>
      </c>
      <c r="F59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59" s="48" t="s">
        <v>115</v>
      </c>
    </row>
    <row r="60" spans="1:7" ht="15.75" x14ac:dyDescent="0.25">
      <c r="A60" s="48" t="s">
        <v>100</v>
      </c>
      <c r="B60" s="57" t="s">
        <v>116</v>
      </c>
      <c r="C60" s="48">
        <v>10</v>
      </c>
      <c r="D60" s="49" t="s">
        <v>38</v>
      </c>
      <c r="E60" s="58">
        <f t="shared" si="0"/>
        <v>191.30930626057528</v>
      </c>
      <c r="F60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0" s="48" t="s">
        <v>81</v>
      </c>
    </row>
    <row r="61" spans="1:7" ht="15.75" x14ac:dyDescent="0.25">
      <c r="A61" s="48" t="s">
        <v>112</v>
      </c>
      <c r="B61" s="57" t="s">
        <v>116</v>
      </c>
      <c r="C61" s="48">
        <v>3</v>
      </c>
      <c r="D61" s="49" t="s">
        <v>38</v>
      </c>
      <c r="E61" s="58">
        <f t="shared" si="0"/>
        <v>57.392791878172581</v>
      </c>
      <c r="F61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1" s="48" t="s">
        <v>115</v>
      </c>
    </row>
    <row r="62" spans="1:7" ht="15.75" x14ac:dyDescent="0.25">
      <c r="A62" s="48" t="s">
        <v>101</v>
      </c>
      <c r="B62" s="57" t="s">
        <v>116</v>
      </c>
      <c r="C62" s="48">
        <v>29</v>
      </c>
      <c r="D62" s="49" t="s">
        <v>38</v>
      </c>
      <c r="E62" s="58">
        <f t="shared" si="0"/>
        <v>554.79698815566826</v>
      </c>
      <c r="F62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2" s="48" t="s">
        <v>82</v>
      </c>
    </row>
    <row r="63" spans="1:7" ht="15.75" x14ac:dyDescent="0.25">
      <c r="A63" s="48" t="s">
        <v>101</v>
      </c>
      <c r="B63" s="57" t="s">
        <v>116</v>
      </c>
      <c r="C63" s="48">
        <v>6</v>
      </c>
      <c r="D63" s="49" t="s">
        <v>38</v>
      </c>
      <c r="E63" s="58">
        <f t="shared" si="0"/>
        <v>114.78558375634516</v>
      </c>
      <c r="F63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3" s="48" t="s">
        <v>81</v>
      </c>
    </row>
    <row r="64" spans="1:7" ht="15.75" x14ac:dyDescent="0.25">
      <c r="A64" s="48" t="s">
        <v>100</v>
      </c>
      <c r="B64" s="57" t="s">
        <v>116</v>
      </c>
      <c r="C64" s="48">
        <v>3</v>
      </c>
      <c r="D64" s="49" t="s">
        <v>38</v>
      </c>
      <c r="E64" s="58">
        <f t="shared" si="0"/>
        <v>57.392791878172581</v>
      </c>
      <c r="F64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4" s="48" t="s">
        <v>115</v>
      </c>
    </row>
    <row r="65" spans="1:7" ht="15.75" x14ac:dyDescent="0.25">
      <c r="A65" s="48" t="s">
        <v>99</v>
      </c>
      <c r="B65" s="57" t="s">
        <v>116</v>
      </c>
      <c r="C65" s="48">
        <v>12</v>
      </c>
      <c r="D65" s="49" t="s">
        <v>38</v>
      </c>
      <c r="E65" s="58">
        <f t="shared" si="0"/>
        <v>229.57116751269032</v>
      </c>
      <c r="F65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5" s="48" t="s">
        <v>81</v>
      </c>
    </row>
    <row r="66" spans="1:7" ht="15.75" x14ac:dyDescent="0.25">
      <c r="A66" s="48" t="s">
        <v>112</v>
      </c>
      <c r="B66" s="57" t="s">
        <v>116</v>
      </c>
      <c r="C66" s="48">
        <v>4</v>
      </c>
      <c r="D66" s="49" t="s">
        <v>38</v>
      </c>
      <c r="E66" s="58">
        <f t="shared" si="0"/>
        <v>76.523722504230108</v>
      </c>
      <c r="F66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6" s="48" t="s">
        <v>115</v>
      </c>
    </row>
    <row r="67" spans="1:7" ht="15.75" x14ac:dyDescent="0.25">
      <c r="A67" s="48" t="s">
        <v>99</v>
      </c>
      <c r="B67" s="57" t="s">
        <v>116</v>
      </c>
      <c r="C67" s="48">
        <v>8</v>
      </c>
      <c r="D67" s="49" t="s">
        <v>38</v>
      </c>
      <c r="E67" s="58">
        <f t="shared" si="0"/>
        <v>153.04744500846022</v>
      </c>
      <c r="F67" s="48" t="e">
        <f ca="1">_xlfn.IFS(AND(#REF!&gt;50,#REF!&lt;100),"BONUS TRA 50 E 100€",AND(#REF!&gt;101,#REF!&lt;500),"BONUS TRA 100 E 500€",#REF!&gt;501,"OLTRE 500€",#REF!&lt;50,"BONUS INFERIORE 50€",#REF!=50,"BONUS TRA 50 E 100€",#REF!=100,"BONUS TRA 50 E 100",#REF!=101,"BONUS TRA 100 E 500€",#REF!=500,"BONUS TRA 100 E 500 €","VERO","OK")</f>
        <v>#NAME?</v>
      </c>
      <c r="G67" s="48" t="s">
        <v>81</v>
      </c>
    </row>
    <row r="68" spans="1:7" x14ac:dyDescent="0.25">
      <c r="A68" s="43"/>
      <c r="B68" s="63" t="s">
        <v>71</v>
      </c>
      <c r="C68" s="63">
        <f>SUM(C4:C67)</f>
        <v>591</v>
      </c>
      <c r="D68" s="61"/>
      <c r="E68" s="59">
        <v>11306.38</v>
      </c>
      <c r="F68" s="71"/>
      <c r="G68" s="62"/>
    </row>
    <row r="69" spans="1:7" ht="30" x14ac:dyDescent="0.25">
      <c r="A69" s="43"/>
      <c r="B69" s="54" t="s">
        <v>88</v>
      </c>
      <c r="C69" s="64">
        <f>+E68/C68</f>
        <v>19.130930626057527</v>
      </c>
      <c r="D69" s="53"/>
      <c r="E69" s="60"/>
      <c r="F69" s="53"/>
    </row>
  </sheetData>
  <sheetProtection password="C752" sheet="1" objects="1" scenarios="1"/>
  <autoFilter ref="A3:G69"/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C1" sqref="C1"/>
    </sheetView>
  </sheetViews>
  <sheetFormatPr defaultRowHeight="15" x14ac:dyDescent="0.25"/>
  <cols>
    <col min="1" max="1" width="16.140625" bestFit="1" customWidth="1"/>
    <col min="2" max="2" width="36.7109375" bestFit="1" customWidth="1"/>
    <col min="3" max="3" width="23" bestFit="1" customWidth="1"/>
    <col min="4" max="4" width="22.42578125" bestFit="1" customWidth="1"/>
  </cols>
  <sheetData>
    <row r="2" spans="1:3" x14ac:dyDescent="0.25">
      <c r="A2" s="66" t="s">
        <v>86</v>
      </c>
      <c r="B2" s="66" t="s">
        <v>96</v>
      </c>
      <c r="C2" t="s">
        <v>78</v>
      </c>
    </row>
    <row r="3" spans="1:3" x14ac:dyDescent="0.25">
      <c r="A3" s="65" t="s">
        <v>93</v>
      </c>
      <c r="B3" s="65">
        <v>37</v>
      </c>
      <c r="C3" s="68">
        <f>B3/$B$6</f>
        <v>0.578125</v>
      </c>
    </row>
    <row r="4" spans="1:3" x14ac:dyDescent="0.25">
      <c r="A4" s="65" t="s">
        <v>94</v>
      </c>
      <c r="B4" s="65">
        <v>8</v>
      </c>
      <c r="C4" s="68">
        <f>B4/$B$6</f>
        <v>0.125</v>
      </c>
    </row>
    <row r="5" spans="1:3" x14ac:dyDescent="0.25">
      <c r="A5" s="65" t="s">
        <v>95</v>
      </c>
      <c r="B5" s="65">
        <v>19</v>
      </c>
      <c r="C5" s="68">
        <f>B5/$B$6</f>
        <v>0.296875</v>
      </c>
    </row>
    <row r="6" spans="1:3" x14ac:dyDescent="0.25">
      <c r="A6" s="65" t="s">
        <v>97</v>
      </c>
      <c r="B6" s="76">
        <f>SUM(B3:B5)</f>
        <v>64</v>
      </c>
    </row>
    <row r="7" spans="1:3" x14ac:dyDescent="0.25">
      <c r="A7" s="65" t="s">
        <v>98</v>
      </c>
      <c r="B7" s="69">
        <f>64/85</f>
        <v>0.75294117647058822</v>
      </c>
    </row>
    <row r="8" spans="1:3" x14ac:dyDescent="0.25">
      <c r="A8" s="65" t="s">
        <v>110</v>
      </c>
      <c r="B8" s="68">
        <f>(85-64)%</f>
        <v>0.21</v>
      </c>
    </row>
    <row r="9" spans="1:3" x14ac:dyDescent="0.25">
      <c r="A9" s="65" t="s">
        <v>78</v>
      </c>
      <c r="B9" s="67">
        <f>100%-B8-B7</f>
        <v>3.7058823529411811E-2</v>
      </c>
    </row>
    <row r="15" spans="1:3" x14ac:dyDescent="0.25">
      <c r="B15" s="67">
        <f>64/85</f>
        <v>0.75294117647058822</v>
      </c>
    </row>
    <row r="17" spans="1:4" x14ac:dyDescent="0.25">
      <c r="B17" t="s">
        <v>103</v>
      </c>
      <c r="C17" t="s">
        <v>104</v>
      </c>
      <c r="D17" t="s">
        <v>105</v>
      </c>
    </row>
    <row r="18" spans="1:4" x14ac:dyDescent="0.25">
      <c r="A18" s="65" t="s">
        <v>99</v>
      </c>
      <c r="B18">
        <v>37</v>
      </c>
      <c r="C18" s="68">
        <f>37/64</f>
        <v>0.578125</v>
      </c>
      <c r="D18" s="68">
        <f>37/46</f>
        <v>0.80434782608695654</v>
      </c>
    </row>
    <row r="19" spans="1:4" x14ac:dyDescent="0.25">
      <c r="A19" s="65" t="s">
        <v>102</v>
      </c>
      <c r="B19">
        <v>19</v>
      </c>
      <c r="C19" s="68">
        <f>19/64</f>
        <v>0.296875</v>
      </c>
      <c r="D19" s="68">
        <f>19/25</f>
        <v>0.76</v>
      </c>
    </row>
    <row r="20" spans="1:4" x14ac:dyDescent="0.25">
      <c r="A20" s="65" t="s">
        <v>100</v>
      </c>
      <c r="B20">
        <v>8</v>
      </c>
      <c r="C20" s="68">
        <f>8/64</f>
        <v>0.125</v>
      </c>
      <c r="D20" s="68">
        <f>8/14</f>
        <v>0.5714285714285714</v>
      </c>
    </row>
    <row r="22" spans="1:4" x14ac:dyDescent="0.25">
      <c r="A22" s="70" t="s">
        <v>106</v>
      </c>
      <c r="B22" s="70" t="s">
        <v>108</v>
      </c>
      <c r="C22" s="70" t="s">
        <v>109</v>
      </c>
    </row>
    <row r="23" spans="1:4" x14ac:dyDescent="0.25">
      <c r="A23" s="65" t="s">
        <v>99</v>
      </c>
      <c r="B23" s="68">
        <f>37/64</f>
        <v>0.578125</v>
      </c>
      <c r="C23" s="68">
        <f>37/46</f>
        <v>0.80434782608695654</v>
      </c>
    </row>
    <row r="24" spans="1:4" x14ac:dyDescent="0.25">
      <c r="A24" s="65" t="s">
        <v>102</v>
      </c>
      <c r="B24" s="68">
        <f>19/64</f>
        <v>0.296875</v>
      </c>
      <c r="C24" s="68">
        <f>19/25</f>
        <v>0.76</v>
      </c>
    </row>
    <row r="25" spans="1:4" x14ac:dyDescent="0.25">
      <c r="A25" s="65" t="s">
        <v>100</v>
      </c>
      <c r="B25" s="68">
        <f>8/64</f>
        <v>0.125</v>
      </c>
      <c r="C25" s="68">
        <f>8/14</f>
        <v>0.5714285714285714</v>
      </c>
    </row>
    <row r="26" spans="1:4" x14ac:dyDescent="0.25">
      <c r="A26" s="70" t="s">
        <v>107</v>
      </c>
      <c r="B26" s="70" t="s">
        <v>105</v>
      </c>
    </row>
    <row r="27" spans="1:4" x14ac:dyDescent="0.25">
      <c r="A27" s="65" t="s">
        <v>99</v>
      </c>
      <c r="B27" s="68">
        <f>37/46</f>
        <v>0.80434782608695654</v>
      </c>
    </row>
    <row r="28" spans="1:4" x14ac:dyDescent="0.25">
      <c r="A28" s="65" t="s">
        <v>102</v>
      </c>
      <c r="B28" s="68">
        <f>19/25</f>
        <v>0.76</v>
      </c>
    </row>
    <row r="29" spans="1:4" x14ac:dyDescent="0.25">
      <c r="A29" s="65" t="s">
        <v>100</v>
      </c>
      <c r="B29" s="68">
        <f>8/14</f>
        <v>0.5714285714285714</v>
      </c>
    </row>
  </sheetData>
  <sheetProtection password="C752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" sqref="K1"/>
    </sheetView>
  </sheetViews>
  <sheetFormatPr defaultRowHeight="15" x14ac:dyDescent="0.25"/>
  <sheetData/>
  <sheetProtection password="C752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BONUS</vt:lpstr>
      <vt:lpstr>BONUS (2)</vt:lpstr>
      <vt:lpstr>ALLOCAZIONE BONUS</vt:lpstr>
      <vt:lpstr>ANALISI GRAFICI</vt:lpstr>
      <vt:lpstr>GRAFICI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2022-10-06T11:56:00Z</dcterms:modified>
</cp:coreProperties>
</file>